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filterPrivacy="1" defaultThemeVersion="124226"/>
  <xr:revisionPtr revIDLastSave="0" documentId="13_ncr:1_{9A6D26EB-6D3B-43E9-982F-62CEE11673EC}" xr6:coauthVersionLast="47" xr6:coauthVersionMax="47" xr10:uidLastSave="{00000000-0000-0000-0000-000000000000}"/>
  <bookViews>
    <workbookView xWindow="390" yWindow="405" windowWidth="19200" windowHeight="9825" activeTab="1" xr2:uid="{00000000-000D-0000-FFFF-FFFF00000000}"/>
  </bookViews>
  <sheets>
    <sheet name="Overall budget end 31-03-2022" sheetId="4" r:id="rId1"/>
    <sheet name="Recap use of remaining funds" sheetId="5" r:id="rId2"/>
    <sheet name="Feuil1" sheetId="1" r:id="rId3"/>
    <sheet name="Feuil2" sheetId="2" r:id="rId4"/>
    <sheet name="Feuil3" sheetId="3" r:id="rId5"/>
  </sheets>
  <externalReferences>
    <externalReference r:id="rId6"/>
    <externalReference r:id="rId7"/>
    <externalReference r:id="rId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5" l="1"/>
  <c r="D8" i="5"/>
  <c r="D9" i="5"/>
  <c r="E9" i="5" s="1"/>
  <c r="C8" i="5"/>
  <c r="E7" i="5"/>
  <c r="E6" i="5"/>
  <c r="H5" i="5"/>
  <c r="E8" i="5" s="1"/>
  <c r="G4" i="5"/>
  <c r="G1" i="5"/>
  <c r="F29" i="4"/>
  <c r="N18" i="4"/>
  <c r="M18" i="4"/>
  <c r="L18" i="4"/>
  <c r="I18" i="4"/>
  <c r="H18" i="4"/>
  <c r="G18" i="4"/>
  <c r="F18" i="4"/>
  <c r="AE16" i="4"/>
  <c r="Z16" i="4"/>
  <c r="Y16" i="4"/>
  <c r="X16" i="4"/>
  <c r="U16" i="4"/>
  <c r="T16" i="4"/>
  <c r="P16" i="4"/>
  <c r="D16" i="4"/>
  <c r="AD15" i="4"/>
  <c r="AD18" i="4" s="1"/>
  <c r="R15" i="4"/>
  <c r="O15" i="4"/>
  <c r="O18" i="4" s="1"/>
  <c r="J15" i="4"/>
  <c r="P15" i="4" s="1"/>
  <c r="C15" i="4"/>
  <c r="C18" i="4" s="1"/>
  <c r="AE14" i="4"/>
  <c r="Z14" i="4"/>
  <c r="Y14" i="4"/>
  <c r="X14" i="4"/>
  <c r="U14" i="4"/>
  <c r="V14" i="4" s="1"/>
  <c r="P14" i="4"/>
  <c r="D14" i="4"/>
  <c r="AE13" i="4"/>
  <c r="AB13" i="4"/>
  <c r="AA13" i="4"/>
  <c r="V13" i="4"/>
  <c r="W13" i="4" s="1"/>
  <c r="P13" i="4"/>
  <c r="AF13" i="4" s="1"/>
  <c r="AG13" i="4" s="1"/>
  <c r="D13" i="4"/>
  <c r="D12" i="4"/>
  <c r="AC12" i="4" s="1"/>
  <c r="AC11" i="4"/>
  <c r="AE11" i="4" s="1"/>
  <c r="Z11" i="4"/>
  <c r="Y11" i="4"/>
  <c r="X11" i="4"/>
  <c r="X15" i="4" s="1"/>
  <c r="U11" i="4"/>
  <c r="U15" i="4" s="1"/>
  <c r="T11" i="4"/>
  <c r="T15" i="4" s="1"/>
  <c r="S11" i="4"/>
  <c r="R11" i="4"/>
  <c r="K11" i="4"/>
  <c r="K18" i="4" s="1"/>
  <c r="J11" i="4"/>
  <c r="D11" i="4"/>
  <c r="D15" i="4" s="1"/>
  <c r="P11" i="4" l="1"/>
  <c r="Q11" i="4" s="1"/>
  <c r="Q13" i="4"/>
  <c r="V16" i="4"/>
  <c r="W16" i="4" s="1"/>
  <c r="E10" i="5"/>
  <c r="E11" i="5" s="1"/>
  <c r="V11" i="4"/>
  <c r="W11" i="4" s="1"/>
  <c r="AA16" i="4"/>
  <c r="AB16" i="4" s="1"/>
  <c r="J18" i="4"/>
  <c r="Q14" i="4"/>
  <c r="Q16" i="4"/>
  <c r="AA14" i="4"/>
  <c r="AB14" i="4" s="1"/>
  <c r="U18" i="4"/>
  <c r="AE12" i="4"/>
  <c r="AE18" i="4" s="1"/>
  <c r="Q15" i="4"/>
  <c r="P18" i="4"/>
  <c r="AF14" i="4"/>
  <c r="AG14" i="4" s="1"/>
  <c r="D18" i="4"/>
  <c r="F31" i="4" s="1"/>
  <c r="AA11" i="4"/>
  <c r="AB11" i="4" s="1"/>
  <c r="AC15" i="4"/>
  <c r="AE15" i="4" s="1"/>
  <c r="T18" i="4"/>
  <c r="X18" i="4"/>
  <c r="W14" i="4"/>
  <c r="S15" i="4"/>
  <c r="S18" i="4" s="1"/>
  <c r="AF16" i="4"/>
  <c r="AG16" i="4" s="1"/>
  <c r="R18" i="4"/>
  <c r="Y12" i="4"/>
  <c r="Y15" i="4" s="1"/>
  <c r="E12" i="5" l="1"/>
  <c r="G6" i="5" s="1"/>
  <c r="H6" i="5" s="1"/>
  <c r="AF11" i="4"/>
  <c r="AC18" i="4"/>
  <c r="AA12" i="4"/>
  <c r="Z15" i="4"/>
  <c r="AA15" i="4" s="1"/>
  <c r="AB15" i="4" s="1"/>
  <c r="Z12" i="4"/>
  <c r="Z18" i="4" s="1"/>
  <c r="Y18" i="4"/>
  <c r="AG11" i="4"/>
  <c r="V15" i="4"/>
  <c r="Q18" i="4"/>
  <c r="AA18" i="4" l="1"/>
  <c r="AB18" i="4" s="1"/>
  <c r="W15" i="4"/>
  <c r="V18" i="4"/>
  <c r="W18" i="4" s="1"/>
  <c r="AF15" i="4"/>
  <c r="AG15" i="4" s="1"/>
  <c r="AB12" i="4"/>
  <c r="AF12" i="4"/>
  <c r="AG12" i="4" l="1"/>
  <c r="AF18" i="4"/>
  <c r="AG18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D1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5610 Rest of core budget conference cost + 15562 Rest of Event Budget (Additional Budget)
+5610 Rest of core budget conference cost
+1303 Rest of Recruitment cost
</t>
        </r>
      </text>
    </comment>
    <comment ref="Z1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PSD Contract ending on sept 30, 2021 to be extended till dec 31, 2021</t>
        </r>
      </text>
    </comment>
    <comment ref="D13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minus 1303 remaining recruitment cost 
</t>
        </r>
      </text>
    </comment>
    <comment ref="D14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Minus 5628
 which is the remaining core budget conference cost
</t>
        </r>
      </text>
    </comment>
    <comment ref="M16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Science Meeting 2019 
</t>
        </r>
      </text>
    </comment>
    <comment ref="N1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Pre-testbed 2, C2, M1, M2, R1</t>
        </r>
      </text>
    </comment>
    <comment ref="R1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Science Meeting 2020
</t>
        </r>
      </text>
    </comment>
    <comment ref="S16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Science Meeting 2019 
</t>
        </r>
      </text>
    </comment>
    <comment ref="T16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Pre-Tesbed 3 for year 2020 and Testbed 3 C2 for year 2020 
</t>
        </r>
      </text>
    </comment>
    <comment ref="U16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Science Meeting 2020
</t>
        </r>
      </text>
    </comment>
    <comment ref="X16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Science Meeting 2021
</t>
        </r>
      </text>
    </comment>
    <comment ref="Y16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Science Meeting 2020
</t>
        </r>
      </text>
    </comment>
    <comment ref="Z16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Pre-Testbed 3
</t>
        </r>
      </text>
    </comment>
  </commentList>
</comments>
</file>

<file path=xl/sharedStrings.xml><?xml version="1.0" encoding="utf-8"?>
<sst xmlns="http://schemas.openxmlformats.org/spreadsheetml/2006/main" count="113" uniqueCount="63">
  <si>
    <t>*Please complete the pale green cells below and give further details on future planned expenditure for travel&amp;events budget in the second tab - all amounts are in GBP*</t>
  </si>
  <si>
    <t xml:space="preserve"> </t>
  </si>
  <si>
    <t>Partner:</t>
  </si>
  <si>
    <t>ACMAD</t>
  </si>
  <si>
    <t>Report Date:</t>
  </si>
  <si>
    <t xml:space="preserve"> (1) : BUDGET CLAIMED TO DATE (03/31/2020)</t>
  </si>
  <si>
    <t>(2) : BUDGET CLAIMED TO DATE  (03/31/2021)</t>
  </si>
  <si>
    <t>PLANNED EXPENDITURE TO END OF 2021</t>
  </si>
  <si>
    <t>PLANNED EXPENDITURE TO THE ESTENSION OF PROGRAMME</t>
  </si>
  <si>
    <t>Sub Total (1)</t>
  </si>
  <si>
    <t>Sub Total (2)</t>
  </si>
  <si>
    <t>Sub Total (3)</t>
  </si>
  <si>
    <t>INITIAL BUDGET</t>
  </si>
  <si>
    <t>MODIFICATED BUDGET</t>
  </si>
  <si>
    <t>Q4</t>
  </si>
  <si>
    <t>Q1</t>
  </si>
  <si>
    <t>Q2</t>
  </si>
  <si>
    <t>Q3</t>
  </si>
  <si>
    <t>Total (1) claimed to date: 03/31/20</t>
  </si>
  <si>
    <t>% claimed to date: 03/31/20</t>
  </si>
  <si>
    <t>Total (2)  claimed to date: 03/31/21</t>
  </si>
  <si>
    <t>% claimed to date: 03/31/21</t>
  </si>
  <si>
    <t>Total (3)  claimed to 12/31/2021</t>
  </si>
  <si>
    <t>% claimed to 12/31/2021</t>
  </si>
  <si>
    <t>Total of Extension Budbet</t>
  </si>
  <si>
    <t>Grand Total</t>
  </si>
  <si>
    <t>% claimed to date</t>
  </si>
  <si>
    <t>Oct-Dec</t>
  </si>
  <si>
    <t>Jan - Mar</t>
  </si>
  <si>
    <t>Apr - Jun</t>
  </si>
  <si>
    <t>Jul - Sept</t>
  </si>
  <si>
    <t>Oct - Dec</t>
  </si>
  <si>
    <t>Claimed</t>
  </si>
  <si>
    <t>Planned expenditure</t>
  </si>
  <si>
    <t>Core budget</t>
  </si>
  <si>
    <t>DI Staff</t>
  </si>
  <si>
    <t>ACMAD Technical Support Staff for preparation of standard operation procedures on nowcasting, synoptic and S2S Forcasting (e.g Seconded Experts or one the Job trainees from NMHSs and fellows/interns from AIMS and other Institutes or Universities)</t>
  </si>
  <si>
    <t>Recruitment</t>
  </si>
  <si>
    <t>Conferences</t>
  </si>
  <si>
    <t>Overheads</t>
  </si>
  <si>
    <t>Additional budget</t>
  </si>
  <si>
    <t>Events budget (see Tab 2)</t>
  </si>
  <si>
    <t>Secondment</t>
  </si>
  <si>
    <t xml:space="preserve">Use of remaining funds at 12/31/2021 </t>
  </si>
  <si>
    <t>Designation</t>
  </si>
  <si>
    <t>Month</t>
  </si>
  <si>
    <t>Unit Cost in GBP</t>
  </si>
  <si>
    <t xml:space="preserve">Total Amount in GBP </t>
  </si>
  <si>
    <t>Observations</t>
  </si>
  <si>
    <t>STAFF</t>
  </si>
  <si>
    <t>1.1</t>
  </si>
  <si>
    <t>Programme Science Director (PSD)</t>
  </si>
  <si>
    <r>
      <t xml:space="preserve">End of the contract of PSD 09/30/2021. His contract will be extended for 5 months from </t>
    </r>
    <r>
      <rPr>
        <b/>
        <sz val="11"/>
        <color theme="1"/>
        <rFont val="Arial"/>
        <family val="2"/>
      </rPr>
      <t xml:space="preserve">October 2021 to February 2022 </t>
    </r>
  </si>
  <si>
    <t>1.2</t>
  </si>
  <si>
    <t>Partner Lead (PL)</t>
  </si>
  <si>
    <r>
      <t xml:space="preserve">Partner Lead will continue its work in the </t>
    </r>
    <r>
      <rPr>
        <b/>
        <sz val="11"/>
        <color theme="1"/>
        <rFont val="Arial"/>
        <family val="2"/>
      </rPr>
      <t>first quarter of 2022</t>
    </r>
  </si>
  <si>
    <t>ACMAD/SWIFT support Staff ( Cheikh and Savatia)</t>
  </si>
  <si>
    <r>
      <t xml:space="preserve">Contracts for support experts extension for </t>
    </r>
    <r>
      <rPr>
        <b/>
        <sz val="11"/>
        <color theme="1"/>
        <rFont val="Arial"/>
        <family val="2"/>
      </rPr>
      <t>January, February and March 2022</t>
    </r>
  </si>
  <si>
    <t>1.4</t>
  </si>
  <si>
    <r>
      <t xml:space="preserve">Additional Support  Staff will work for </t>
    </r>
    <r>
      <rPr>
        <b/>
        <sz val="11"/>
        <color theme="1"/>
        <rFont val="Arial"/>
        <family val="2"/>
      </rPr>
      <t>July  2021 to March 2022</t>
    </r>
    <r>
      <rPr>
        <sz val="11"/>
        <color theme="1"/>
        <rFont val="Arial"/>
        <family val="2"/>
      </rPr>
      <t xml:space="preserve"> to support tesbed, forecast demonstration, forecasting procedures preparation and other SWIFT legacy activities </t>
    </r>
  </si>
  <si>
    <t>TOTAL STAFF</t>
  </si>
  <si>
    <t>OVERHEADS (20% of Total Staff)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</si>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</sst>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_ ;[Red]\-#,##0\ "/>
    <numFmt numFmtId="165" formatCode="0_ ;[Red]\-0\ "/>
    <numFmt numFmtId="166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3" tint="0.3999755851924192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b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6" fontId="13" fillId="0" borderId="0" applyFont="0" applyFill="0" applyBorder="0" applyAlignment="0" applyProtection="0"/>
    <xf numFmtId="0" fontId="14" fillId="0" borderId="0"/>
    <xf numFmtId="9" fontId="13" fillId="0" borderId="0" applyFont="0" applyFill="0" applyBorder="0" applyAlignment="0" applyProtection="0"/>
  </cellStyleXfs>
  <cellXfs count="274">
    <xf numFmtId="0" fontId="0" fillId="0" borderId="0" xfId="0"/>
    <xf numFmtId="0" fontId="1" fillId="0" borderId="0" xfId="0" applyFont="1" applyProtection="1"/>
    <xf numFmtId="164" fontId="1" fillId="0" borderId="0" xfId="0" applyNumberFormat="1" applyFont="1" applyProtection="1"/>
    <xf numFmtId="164" fontId="1" fillId="0" borderId="0" xfId="0" applyNumberFormat="1" applyFont="1" applyFill="1" applyProtection="1"/>
    <xf numFmtId="164" fontId="2" fillId="0" borderId="0" xfId="0" applyNumberFormat="1" applyFont="1" applyProtection="1"/>
    <xf numFmtId="0" fontId="1" fillId="0" borderId="4" xfId="0" applyFont="1" applyBorder="1" applyProtection="1"/>
    <xf numFmtId="0" fontId="1" fillId="0" borderId="5" xfId="0" applyFont="1" applyBorder="1" applyProtection="1"/>
    <xf numFmtId="164" fontId="4" fillId="0" borderId="6" xfId="0" applyNumberFormat="1" applyFont="1" applyFill="1" applyBorder="1" applyProtection="1"/>
    <xf numFmtId="164" fontId="4" fillId="0" borderId="0" xfId="0" applyNumberFormat="1" applyFont="1" applyFill="1" applyBorder="1" applyProtection="1"/>
    <xf numFmtId="3" fontId="1" fillId="0" borderId="0" xfId="0" applyNumberFormat="1" applyFont="1" applyProtection="1"/>
    <xf numFmtId="0" fontId="1" fillId="0" borderId="7" xfId="0" applyFont="1" applyBorder="1" applyProtection="1"/>
    <xf numFmtId="0" fontId="1" fillId="0" borderId="8" xfId="0" applyFont="1" applyBorder="1" applyProtection="1"/>
    <xf numFmtId="164" fontId="1" fillId="3" borderId="9" xfId="0" applyNumberFormat="1" applyFont="1" applyFill="1" applyBorder="1" applyProtection="1">
      <protection locked="0"/>
    </xf>
    <xf numFmtId="164" fontId="1" fillId="0" borderId="0" xfId="0" applyNumberFormat="1" applyFont="1" applyFill="1" applyBorder="1" applyProtection="1"/>
    <xf numFmtId="0" fontId="5" fillId="0" borderId="0" xfId="0" applyFont="1" applyAlignment="1" applyProtection="1">
      <alignment vertical="center"/>
    </xf>
    <xf numFmtId="164" fontId="5" fillId="0" borderId="0" xfId="0" applyNumberFormat="1" applyFont="1" applyAlignment="1" applyProtection="1">
      <alignment vertical="center"/>
    </xf>
    <xf numFmtId="164" fontId="5" fillId="0" borderId="0" xfId="0" applyNumberFormat="1" applyFont="1" applyFill="1" applyAlignment="1" applyProtection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 applyProtection="1">
      <alignment wrapText="1"/>
    </xf>
    <xf numFmtId="0" fontId="1" fillId="0" borderId="10" xfId="0" applyFont="1" applyBorder="1" applyAlignment="1" applyProtection="1">
      <alignment horizontal="center" wrapText="1"/>
    </xf>
    <xf numFmtId="164" fontId="1" fillId="0" borderId="11" xfId="0" applyNumberFormat="1" applyFont="1" applyBorder="1" applyAlignment="1" applyProtection="1">
      <alignment wrapText="1"/>
    </xf>
    <xf numFmtId="164" fontId="1" fillId="0" borderId="0" xfId="0" applyNumberFormat="1" applyFont="1" applyFill="1" applyBorder="1" applyAlignment="1" applyProtection="1">
      <alignment wrapText="1"/>
    </xf>
    <xf numFmtId="0" fontId="2" fillId="0" borderId="10" xfId="0" applyFont="1" applyBorder="1" applyAlignment="1" applyProtection="1">
      <alignment horizontal="center" wrapText="1"/>
    </xf>
    <xf numFmtId="0" fontId="2" fillId="0" borderId="10" xfId="0" quotePrefix="1" applyNumberFormat="1" applyFont="1" applyBorder="1" applyAlignment="1" applyProtection="1">
      <alignment horizontal="center" wrapText="1"/>
    </xf>
    <xf numFmtId="165" fontId="2" fillId="0" borderId="2" xfId="0" applyNumberFormat="1" applyFont="1" applyBorder="1" applyAlignment="1" applyProtection="1">
      <alignment wrapText="1"/>
    </xf>
    <xf numFmtId="165" fontId="2" fillId="0" borderId="1" xfId="0" applyNumberFormat="1" applyFont="1" applyBorder="1" applyAlignment="1" applyProtection="1">
      <alignment wrapText="1"/>
    </xf>
    <xf numFmtId="164" fontId="2" fillId="0" borderId="10" xfId="0" applyNumberFormat="1" applyFont="1" applyBorder="1" applyAlignment="1" applyProtection="1">
      <alignment horizontal="center" wrapText="1"/>
    </xf>
    <xf numFmtId="164" fontId="2" fillId="0" borderId="0" xfId="0" applyNumberFormat="1" applyFont="1" applyFill="1" applyBorder="1" applyAlignment="1" applyProtection="1">
      <alignment horizontal="center" wrapText="1"/>
    </xf>
    <xf numFmtId="164" fontId="1" fillId="0" borderId="4" xfId="0" applyNumberFormat="1" applyFont="1" applyBorder="1" applyAlignment="1" applyProtection="1">
      <alignment horizontal="center"/>
    </xf>
    <xf numFmtId="164" fontId="1" fillId="0" borderId="12" xfId="0" applyNumberFormat="1" applyFont="1" applyBorder="1" applyAlignment="1" applyProtection="1">
      <alignment horizontal="center"/>
    </xf>
    <xf numFmtId="164" fontId="1" fillId="0" borderId="13" xfId="0" applyNumberFormat="1" applyFont="1" applyBorder="1" applyAlignment="1" applyProtection="1">
      <alignment horizontal="center"/>
    </xf>
    <xf numFmtId="164" fontId="1" fillId="0" borderId="14" xfId="0" applyNumberFormat="1" applyFont="1" applyBorder="1" applyAlignment="1" applyProtection="1">
      <alignment horizontal="center"/>
    </xf>
    <xf numFmtId="164" fontId="1" fillId="0" borderId="15" xfId="0" applyNumberFormat="1" applyFont="1" applyBorder="1" applyAlignment="1" applyProtection="1">
      <alignment horizontal="center"/>
    </xf>
    <xf numFmtId="164" fontId="1" fillId="0" borderId="5" xfId="0" applyNumberFormat="1" applyFont="1" applyBorder="1" applyAlignment="1" applyProtection="1">
      <alignment horizontal="center"/>
    </xf>
    <xf numFmtId="164" fontId="1" fillId="0" borderId="6" xfId="0" applyNumberFormat="1" applyFont="1" applyBorder="1" applyAlignment="1" applyProtection="1">
      <alignment horizontal="center"/>
    </xf>
    <xf numFmtId="164" fontId="1" fillId="0" borderId="11" xfId="0" applyNumberFormat="1" applyFont="1" applyBorder="1" applyAlignment="1" applyProtection="1">
      <alignment horizontal="center"/>
    </xf>
    <xf numFmtId="164" fontId="1" fillId="0" borderId="17" xfId="0" applyNumberFormat="1" applyFont="1" applyBorder="1" applyAlignment="1" applyProtection="1">
      <alignment horizontal="center"/>
    </xf>
    <xf numFmtId="164" fontId="1" fillId="0" borderId="18" xfId="0" applyNumberFormat="1" applyFont="1" applyBorder="1" applyAlignment="1" applyProtection="1">
      <alignment horizontal="center"/>
    </xf>
    <xf numFmtId="164" fontId="1" fillId="0" borderId="19" xfId="0" applyNumberFormat="1" applyFont="1" applyBorder="1" applyAlignment="1" applyProtection="1">
      <alignment horizontal="center"/>
    </xf>
    <xf numFmtId="164" fontId="1" fillId="0" borderId="20" xfId="0" applyNumberFormat="1" applyFont="1" applyBorder="1" applyAlignment="1" applyProtection="1">
      <alignment horizontal="center"/>
    </xf>
    <xf numFmtId="164" fontId="1" fillId="0" borderId="0" xfId="0" applyNumberFormat="1" applyFont="1" applyBorder="1" applyAlignment="1" applyProtection="1">
      <alignment horizontal="center"/>
    </xf>
    <xf numFmtId="164" fontId="1" fillId="0" borderId="16" xfId="0" applyNumberFormat="1" applyFont="1" applyBorder="1" applyAlignment="1" applyProtection="1">
      <alignment horizontal="center"/>
    </xf>
    <xf numFmtId="0" fontId="7" fillId="0" borderId="0" xfId="0" applyFont="1" applyProtection="1"/>
    <xf numFmtId="164" fontId="8" fillId="0" borderId="17" xfId="0" applyNumberFormat="1" applyFont="1" applyBorder="1" applyAlignment="1" applyProtection="1">
      <alignment horizontal="center"/>
    </xf>
    <xf numFmtId="164" fontId="8" fillId="0" borderId="18" xfId="0" applyNumberFormat="1" applyFont="1" applyBorder="1" applyAlignment="1" applyProtection="1">
      <alignment horizontal="center"/>
    </xf>
    <xf numFmtId="164" fontId="8" fillId="0" borderId="19" xfId="0" applyNumberFormat="1" applyFont="1" applyBorder="1" applyAlignment="1" applyProtection="1">
      <alignment horizontal="center"/>
    </xf>
    <xf numFmtId="164" fontId="8" fillId="0" borderId="20" xfId="0" applyNumberFormat="1" applyFont="1" applyBorder="1" applyAlignment="1" applyProtection="1">
      <alignment horizontal="center"/>
    </xf>
    <xf numFmtId="164" fontId="8" fillId="0" borderId="15" xfId="0" applyNumberFormat="1" applyFont="1" applyBorder="1" applyAlignment="1" applyProtection="1">
      <alignment horizontal="center"/>
    </xf>
    <xf numFmtId="164" fontId="8" fillId="0" borderId="18" xfId="0" applyNumberFormat="1" applyFont="1" applyBorder="1" applyAlignment="1" applyProtection="1">
      <alignment horizontal="center" wrapText="1"/>
    </xf>
    <xf numFmtId="164" fontId="8" fillId="0" borderId="19" xfId="0" applyNumberFormat="1" applyFont="1" applyBorder="1" applyAlignment="1" applyProtection="1">
      <alignment horizontal="center" wrapText="1"/>
    </xf>
    <xf numFmtId="164" fontId="8" fillId="0" borderId="20" xfId="0" applyNumberFormat="1" applyFont="1" applyBorder="1" applyAlignment="1" applyProtection="1">
      <alignment horizontal="center" wrapText="1"/>
    </xf>
    <xf numFmtId="164" fontId="8" fillId="0" borderId="0" xfId="0" applyNumberFormat="1" applyFont="1" applyBorder="1" applyAlignment="1" applyProtection="1">
      <alignment horizontal="center" wrapText="1"/>
    </xf>
    <xf numFmtId="164" fontId="8" fillId="0" borderId="15" xfId="0" applyNumberFormat="1" applyFont="1" applyBorder="1" applyAlignment="1" applyProtection="1">
      <alignment horizontal="center" wrapText="1"/>
    </xf>
    <xf numFmtId="164" fontId="8" fillId="0" borderId="16" xfId="0" applyNumberFormat="1" applyFont="1" applyBorder="1" applyAlignment="1" applyProtection="1">
      <alignment horizontal="center" wrapText="1"/>
    </xf>
    <xf numFmtId="0" fontId="1" fillId="0" borderId="22" xfId="0" applyFont="1" applyBorder="1" applyProtection="1"/>
    <xf numFmtId="3" fontId="1" fillId="0" borderId="23" xfId="0" applyNumberFormat="1" applyFont="1" applyBorder="1" applyProtection="1"/>
    <xf numFmtId="3" fontId="1" fillId="0" borderId="23" xfId="0" applyNumberFormat="1" applyFont="1" applyBorder="1" applyAlignment="1" applyProtection="1">
      <alignment vertical="center"/>
    </xf>
    <xf numFmtId="3" fontId="1" fillId="0" borderId="0" xfId="0" applyNumberFormat="1" applyFont="1" applyFill="1" applyProtection="1"/>
    <xf numFmtId="3" fontId="9" fillId="0" borderId="23" xfId="0" applyNumberFormat="1" applyFont="1" applyBorder="1" applyProtection="1"/>
    <xf numFmtId="3" fontId="1" fillId="0" borderId="24" xfId="0" applyNumberFormat="1" applyFont="1" applyBorder="1" applyAlignment="1" applyProtection="1">
      <alignment vertical="center"/>
    </xf>
    <xf numFmtId="3" fontId="9" fillId="0" borderId="25" xfId="0" applyNumberFormat="1" applyFont="1" applyBorder="1" applyProtection="1"/>
    <xf numFmtId="3" fontId="9" fillId="0" borderId="26" xfId="0" applyNumberFormat="1" applyFont="1" applyBorder="1" applyProtection="1"/>
    <xf numFmtId="3" fontId="9" fillId="0" borderId="24" xfId="0" applyNumberFormat="1" applyFont="1" applyBorder="1" applyProtection="1"/>
    <xf numFmtId="3" fontId="9" fillId="0" borderId="27" xfId="0" applyNumberFormat="1" applyFont="1" applyBorder="1" applyProtection="1"/>
    <xf numFmtId="3" fontId="4" fillId="5" borderId="22" xfId="0" applyNumberFormat="1" applyFont="1" applyFill="1" applyBorder="1" applyProtection="1"/>
    <xf numFmtId="164" fontId="4" fillId="5" borderId="23" xfId="0" applyNumberFormat="1" applyFont="1" applyFill="1" applyBorder="1" applyProtection="1"/>
    <xf numFmtId="164" fontId="10" fillId="6" borderId="24" xfId="0" applyNumberFormat="1" applyFont="1" applyFill="1" applyBorder="1" applyProtection="1">
      <protection locked="0"/>
    </xf>
    <xf numFmtId="164" fontId="9" fillId="6" borderId="25" xfId="0" applyNumberFormat="1" applyFont="1" applyFill="1" applyBorder="1" applyProtection="1">
      <protection locked="0"/>
    </xf>
    <xf numFmtId="164" fontId="9" fillId="6" borderId="26" xfId="0" applyNumberFormat="1" applyFont="1" applyFill="1" applyBorder="1" applyProtection="1">
      <protection locked="0"/>
    </xf>
    <xf numFmtId="164" fontId="9" fillId="6" borderId="27" xfId="0" applyNumberFormat="1" applyFont="1" applyFill="1" applyBorder="1" applyProtection="1">
      <protection locked="0"/>
    </xf>
    <xf numFmtId="164" fontId="4" fillId="5" borderId="23" xfId="0" applyNumberFormat="1" applyFont="1" applyFill="1" applyBorder="1" applyProtection="1">
      <protection locked="0"/>
    </xf>
    <xf numFmtId="164" fontId="9" fillId="3" borderId="28" xfId="0" applyNumberFormat="1" applyFont="1" applyFill="1" applyBorder="1" applyProtection="1">
      <protection locked="0"/>
    </xf>
    <xf numFmtId="164" fontId="9" fillId="3" borderId="29" xfId="0" applyNumberFormat="1" applyFont="1" applyFill="1" applyBorder="1" applyProtection="1">
      <protection locked="0"/>
    </xf>
    <xf numFmtId="164" fontId="9" fillId="3" borderId="23" xfId="0" applyNumberFormat="1" applyFont="1" applyFill="1" applyBorder="1" applyAlignment="1" applyProtection="1">
      <protection locked="0"/>
    </xf>
    <xf numFmtId="164" fontId="9" fillId="5" borderId="23" xfId="0" applyNumberFormat="1" applyFont="1" applyFill="1" applyBorder="1" applyAlignment="1" applyProtection="1">
      <protection locked="0"/>
    </xf>
    <xf numFmtId="164" fontId="4" fillId="5" borderId="22" xfId="0" applyNumberFormat="1" applyFont="1" applyFill="1" applyBorder="1" applyProtection="1"/>
    <xf numFmtId="3" fontId="0" fillId="0" borderId="0" xfId="0" applyNumberFormat="1"/>
    <xf numFmtId="0" fontId="1" fillId="0" borderId="30" xfId="0" applyFont="1" applyBorder="1" applyAlignment="1" applyProtection="1">
      <alignment vertical="center" wrapText="1"/>
    </xf>
    <xf numFmtId="3" fontId="1" fillId="0" borderId="16" xfId="0" applyNumberFormat="1" applyFont="1" applyBorder="1" applyAlignment="1" applyProtection="1">
      <alignment vertical="center" wrapText="1"/>
    </xf>
    <xf numFmtId="3" fontId="1" fillId="0" borderId="15" xfId="0" applyNumberFormat="1" applyFont="1" applyBorder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9" fillId="0" borderId="31" xfId="0" applyNumberFormat="1" applyFont="1" applyBorder="1" applyAlignment="1" applyProtection="1">
      <alignment vertical="center"/>
    </xf>
    <xf numFmtId="3" fontId="1" fillId="0" borderId="32" xfId="0" applyNumberFormat="1" applyFont="1" applyBorder="1" applyAlignment="1" applyProtection="1">
      <alignment vertical="center"/>
    </xf>
    <xf numFmtId="3" fontId="9" fillId="0" borderId="33" xfId="0" applyNumberFormat="1" applyFont="1" applyBorder="1" applyAlignment="1" applyProtection="1">
      <alignment vertical="center"/>
    </xf>
    <xf numFmtId="3" fontId="9" fillId="0" borderId="34" xfId="0" applyNumberFormat="1" applyFont="1" applyBorder="1" applyAlignment="1" applyProtection="1">
      <alignment vertical="center"/>
    </xf>
    <xf numFmtId="3" fontId="9" fillId="0" borderId="32" xfId="0" applyNumberFormat="1" applyFont="1" applyBorder="1" applyAlignment="1" applyProtection="1">
      <alignment vertical="center"/>
    </xf>
    <xf numFmtId="3" fontId="9" fillId="0" borderId="35" xfId="0" applyNumberFormat="1" applyFont="1" applyBorder="1" applyAlignment="1" applyProtection="1">
      <alignment vertical="center"/>
    </xf>
    <xf numFmtId="3" fontId="4" fillId="5" borderId="30" xfId="0" applyNumberFormat="1" applyFont="1" applyFill="1" applyBorder="1" applyAlignment="1" applyProtection="1">
      <alignment vertical="center"/>
    </xf>
    <xf numFmtId="164" fontId="4" fillId="5" borderId="31" xfId="0" applyNumberFormat="1" applyFont="1" applyFill="1" applyBorder="1" applyAlignment="1" applyProtection="1">
      <alignment vertical="center"/>
    </xf>
    <xf numFmtId="164" fontId="10" fillId="6" borderId="18" xfId="0" applyNumberFormat="1" applyFont="1" applyFill="1" applyBorder="1" applyAlignment="1" applyProtection="1">
      <alignment vertical="center"/>
      <protection locked="0"/>
    </xf>
    <xf numFmtId="164" fontId="9" fillId="6" borderId="19" xfId="0" applyNumberFormat="1" applyFont="1" applyFill="1" applyBorder="1" applyAlignment="1" applyProtection="1">
      <alignment vertical="center"/>
      <protection locked="0"/>
    </xf>
    <xf numFmtId="164" fontId="9" fillId="6" borderId="20" xfId="0" applyNumberFormat="1" applyFont="1" applyFill="1" applyBorder="1" applyAlignment="1" applyProtection="1">
      <alignment vertical="center"/>
      <protection locked="0"/>
    </xf>
    <xf numFmtId="164" fontId="9" fillId="6" borderId="0" xfId="0" applyNumberFormat="1" applyFont="1" applyFill="1" applyBorder="1" applyAlignment="1" applyProtection="1">
      <alignment vertical="center"/>
      <protection locked="0"/>
    </xf>
    <xf numFmtId="164" fontId="4" fillId="5" borderId="16" xfId="0" applyNumberFormat="1" applyFont="1" applyFill="1" applyBorder="1" applyAlignment="1" applyProtection="1">
      <alignment vertical="center"/>
      <protection locked="0"/>
    </xf>
    <xf numFmtId="164" fontId="4" fillId="5" borderId="15" xfId="0" applyNumberFormat="1" applyFont="1" applyFill="1" applyBorder="1" applyAlignment="1" applyProtection="1">
      <alignment vertical="center"/>
      <protection locked="0"/>
    </xf>
    <xf numFmtId="164" fontId="9" fillId="3" borderId="36" xfId="0" applyNumberFormat="1" applyFont="1" applyFill="1" applyBorder="1" applyAlignment="1" applyProtection="1">
      <alignment vertical="center"/>
      <protection locked="0"/>
    </xf>
    <xf numFmtId="164" fontId="9" fillId="3" borderId="15" xfId="0" applyNumberFormat="1" applyFont="1" applyFill="1" applyBorder="1" applyAlignment="1" applyProtection="1">
      <alignment vertical="center"/>
      <protection locked="0"/>
    </xf>
    <xf numFmtId="164" fontId="4" fillId="5" borderId="16" xfId="0" applyNumberFormat="1" applyFont="1" applyFill="1" applyBorder="1" applyAlignment="1" applyProtection="1">
      <alignment vertical="center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5" borderId="37" xfId="0" applyNumberFormat="1" applyFont="1" applyFill="1" applyBorder="1" applyAlignment="1" applyProtection="1">
      <alignment vertical="center"/>
      <protection locked="0"/>
    </xf>
    <xf numFmtId="164" fontId="4" fillId="5" borderId="30" xfId="0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vertical="center"/>
    </xf>
    <xf numFmtId="0" fontId="1" fillId="0" borderId="38" xfId="0" applyFont="1" applyBorder="1" applyAlignment="1" applyProtection="1">
      <alignment wrapText="1"/>
    </xf>
    <xf numFmtId="3" fontId="1" fillId="0" borderId="39" xfId="0" applyNumberFormat="1" applyFont="1" applyBorder="1" applyAlignment="1" applyProtection="1">
      <alignment wrapText="1"/>
    </xf>
    <xf numFmtId="3" fontId="1" fillId="0" borderId="40" xfId="0" applyNumberFormat="1" applyFont="1" applyBorder="1" applyAlignment="1" applyProtection="1">
      <alignment horizontal="right" vertical="center"/>
    </xf>
    <xf numFmtId="3" fontId="9" fillId="0" borderId="39" xfId="0" applyNumberFormat="1" applyFont="1" applyBorder="1" applyProtection="1"/>
    <xf numFmtId="3" fontId="1" fillId="0" borderId="41" xfId="0" applyNumberFormat="1" applyFont="1" applyBorder="1" applyAlignment="1" applyProtection="1">
      <alignment vertical="center"/>
    </xf>
    <xf numFmtId="3" fontId="9" fillId="0" borderId="42" xfId="0" applyNumberFormat="1" applyFont="1" applyBorder="1" applyProtection="1"/>
    <xf numFmtId="3" fontId="9" fillId="0" borderId="43" xfId="0" applyNumberFormat="1" applyFont="1" applyBorder="1" applyProtection="1"/>
    <xf numFmtId="3" fontId="9" fillId="0" borderId="41" xfId="0" applyNumberFormat="1" applyFont="1" applyBorder="1" applyProtection="1"/>
    <xf numFmtId="3" fontId="9" fillId="0" borderId="44" xfId="0" applyNumberFormat="1" applyFont="1" applyBorder="1" applyProtection="1"/>
    <xf numFmtId="3" fontId="4" fillId="5" borderId="30" xfId="0" applyNumberFormat="1" applyFont="1" applyFill="1" applyBorder="1" applyProtection="1"/>
    <xf numFmtId="164" fontId="4" fillId="5" borderId="31" xfId="0" applyNumberFormat="1" applyFont="1" applyFill="1" applyBorder="1" applyProtection="1"/>
    <xf numFmtId="164" fontId="9" fillId="6" borderId="45" xfId="0" applyNumberFormat="1" applyFont="1" applyFill="1" applyBorder="1" applyProtection="1">
      <protection locked="0"/>
    </xf>
    <xf numFmtId="164" fontId="9" fillId="6" borderId="46" xfId="0" applyNumberFormat="1" applyFont="1" applyFill="1" applyBorder="1" applyProtection="1">
      <protection locked="0"/>
    </xf>
    <xf numFmtId="164" fontId="9" fillId="6" borderId="47" xfId="0" applyNumberFormat="1" applyFont="1" applyFill="1" applyBorder="1" applyProtection="1">
      <protection locked="0"/>
    </xf>
    <xf numFmtId="164" fontId="9" fillId="6" borderId="48" xfId="0" applyNumberFormat="1" applyFont="1" applyFill="1" applyBorder="1" applyProtection="1">
      <protection locked="0"/>
    </xf>
    <xf numFmtId="164" fontId="4" fillId="5" borderId="39" xfId="0" applyNumberFormat="1" applyFont="1" applyFill="1" applyBorder="1" applyProtection="1">
      <protection locked="0"/>
    </xf>
    <xf numFmtId="164" fontId="4" fillId="5" borderId="49" xfId="0" applyNumberFormat="1" applyFont="1" applyFill="1" applyBorder="1" applyProtection="1">
      <protection locked="0"/>
    </xf>
    <xf numFmtId="164" fontId="9" fillId="3" borderId="50" xfId="0" applyNumberFormat="1" applyFont="1" applyFill="1" applyBorder="1" applyProtection="1">
      <protection locked="0"/>
    </xf>
    <xf numFmtId="164" fontId="9" fillId="3" borderId="51" xfId="0" applyNumberFormat="1" applyFont="1" applyFill="1" applyBorder="1" applyProtection="1">
      <protection locked="0"/>
    </xf>
    <xf numFmtId="164" fontId="4" fillId="5" borderId="39" xfId="0" applyNumberFormat="1" applyFont="1" applyFill="1" applyBorder="1" applyProtection="1"/>
    <xf numFmtId="164" fontId="9" fillId="3" borderId="39" xfId="0" applyNumberFormat="1" applyFont="1" applyFill="1" applyBorder="1" applyAlignment="1" applyProtection="1">
      <protection locked="0"/>
    </xf>
    <xf numFmtId="164" fontId="9" fillId="5" borderId="39" xfId="0" applyNumberFormat="1" applyFont="1" applyFill="1" applyBorder="1" applyAlignment="1" applyProtection="1">
      <protection locked="0"/>
    </xf>
    <xf numFmtId="1" fontId="0" fillId="0" borderId="0" xfId="0" applyNumberFormat="1"/>
    <xf numFmtId="0" fontId="1" fillId="0" borderId="38" xfId="0" applyFont="1" applyBorder="1" applyProtection="1"/>
    <xf numFmtId="3" fontId="1" fillId="0" borderId="39" xfId="0" applyNumberFormat="1" applyFont="1" applyBorder="1" applyProtection="1"/>
    <xf numFmtId="3" fontId="1" fillId="0" borderId="40" xfId="0" applyNumberFormat="1" applyFont="1" applyBorder="1" applyProtection="1"/>
    <xf numFmtId="3" fontId="4" fillId="5" borderId="38" xfId="0" applyNumberFormat="1" applyFont="1" applyFill="1" applyBorder="1" applyProtection="1"/>
    <xf numFmtId="164" fontId="9" fillId="6" borderId="41" xfId="0" applyNumberFormat="1" applyFont="1" applyFill="1" applyBorder="1" applyProtection="1">
      <protection locked="0"/>
    </xf>
    <xf numFmtId="164" fontId="9" fillId="6" borderId="42" xfId="0" applyNumberFormat="1" applyFont="1" applyFill="1" applyBorder="1" applyProtection="1">
      <protection locked="0"/>
    </xf>
    <xf numFmtId="164" fontId="9" fillId="6" borderId="43" xfId="0" applyNumberFormat="1" applyFont="1" applyFill="1" applyBorder="1" applyProtection="1">
      <protection locked="0"/>
    </xf>
    <xf numFmtId="164" fontId="9" fillId="6" borderId="44" xfId="0" applyNumberFormat="1" applyFont="1" applyFill="1" applyBorder="1" applyProtection="1">
      <protection locked="0"/>
    </xf>
    <xf numFmtId="164" fontId="9" fillId="3" borderId="52" xfId="0" applyNumberFormat="1" applyFont="1" applyFill="1" applyBorder="1" applyProtection="1">
      <protection locked="0"/>
    </xf>
    <xf numFmtId="164" fontId="9" fillId="3" borderId="42" xfId="0" applyNumberFormat="1" applyFont="1" applyFill="1" applyBorder="1" applyProtection="1">
      <protection locked="0"/>
    </xf>
    <xf numFmtId="164" fontId="9" fillId="3" borderId="43" xfId="0" applyNumberFormat="1" applyFont="1" applyFill="1" applyBorder="1" applyProtection="1">
      <protection locked="0"/>
    </xf>
    <xf numFmtId="0" fontId="1" fillId="0" borderId="53" xfId="0" applyFont="1" applyBorder="1" applyProtection="1"/>
    <xf numFmtId="3" fontId="1" fillId="0" borderId="54" xfId="0" applyNumberFormat="1" applyFont="1" applyBorder="1" applyProtection="1"/>
    <xf numFmtId="3" fontId="1" fillId="0" borderId="55" xfId="0" applyNumberFormat="1" applyFont="1" applyBorder="1" applyProtection="1"/>
    <xf numFmtId="3" fontId="9" fillId="0" borderId="54" xfId="0" applyNumberFormat="1" applyFont="1" applyBorder="1" applyProtection="1"/>
    <xf numFmtId="3" fontId="1" fillId="0" borderId="56" xfId="0" applyNumberFormat="1" applyFont="1" applyBorder="1" applyAlignment="1" applyProtection="1">
      <alignment vertical="center"/>
    </xf>
    <xf numFmtId="3" fontId="1" fillId="0" borderId="57" xfId="0" applyNumberFormat="1" applyFont="1" applyBorder="1" applyProtection="1"/>
    <xf numFmtId="3" fontId="9" fillId="0" borderId="57" xfId="0" applyNumberFormat="1" applyFont="1" applyBorder="1" applyProtection="1"/>
    <xf numFmtId="3" fontId="9" fillId="0" borderId="58" xfId="0" applyNumberFormat="1" applyFont="1" applyBorder="1" applyProtection="1"/>
    <xf numFmtId="3" fontId="9" fillId="0" borderId="56" xfId="0" applyNumberFormat="1" applyFont="1" applyBorder="1" applyProtection="1"/>
    <xf numFmtId="3" fontId="9" fillId="0" borderId="59" xfId="0" applyNumberFormat="1" applyFont="1" applyBorder="1" applyProtection="1"/>
    <xf numFmtId="3" fontId="4" fillId="5" borderId="53" xfId="0" applyNumberFormat="1" applyFont="1" applyFill="1" applyBorder="1" applyProtection="1"/>
    <xf numFmtId="164" fontId="4" fillId="5" borderId="54" xfId="0" applyNumberFormat="1" applyFont="1" applyFill="1" applyBorder="1" applyProtection="1"/>
    <xf numFmtId="164" fontId="9" fillId="6" borderId="18" xfId="0" applyNumberFormat="1" applyFont="1" applyFill="1" applyBorder="1" applyProtection="1">
      <protection locked="0"/>
    </xf>
    <xf numFmtId="164" fontId="9" fillId="6" borderId="19" xfId="0" applyNumberFormat="1" applyFont="1" applyFill="1" applyBorder="1" applyProtection="1">
      <protection locked="0"/>
    </xf>
    <xf numFmtId="164" fontId="9" fillId="6" borderId="20" xfId="0" applyNumberFormat="1" applyFont="1" applyFill="1" applyBorder="1" applyProtection="1">
      <protection locked="0"/>
    </xf>
    <xf numFmtId="164" fontId="9" fillId="6" borderId="0" xfId="0" applyNumberFormat="1" applyFont="1" applyFill="1" applyBorder="1" applyProtection="1">
      <protection locked="0"/>
    </xf>
    <xf numFmtId="164" fontId="4" fillId="5" borderId="54" xfId="0" applyNumberFormat="1" applyFont="1" applyFill="1" applyBorder="1" applyProtection="1">
      <protection locked="0"/>
    </xf>
    <xf numFmtId="164" fontId="9" fillId="3" borderId="60" xfId="0" applyNumberFormat="1" applyFont="1" applyFill="1" applyBorder="1" applyProtection="1">
      <protection locked="0"/>
    </xf>
    <xf numFmtId="164" fontId="9" fillId="3" borderId="61" xfId="0" applyNumberFormat="1" applyFont="1" applyFill="1" applyBorder="1" applyProtection="1">
      <protection locked="0"/>
    </xf>
    <xf numFmtId="164" fontId="9" fillId="3" borderId="21" xfId="0" applyNumberFormat="1" applyFont="1" applyFill="1" applyBorder="1" applyProtection="1">
      <protection locked="0"/>
    </xf>
    <xf numFmtId="164" fontId="9" fillId="3" borderId="54" xfId="0" applyNumberFormat="1" applyFont="1" applyFill="1" applyBorder="1" applyAlignment="1" applyProtection="1">
      <protection locked="0"/>
    </xf>
    <xf numFmtId="164" fontId="9" fillId="5" borderId="37" xfId="0" applyNumberFormat="1" applyFont="1" applyFill="1" applyBorder="1" applyAlignment="1" applyProtection="1">
      <protection locked="0"/>
    </xf>
    <xf numFmtId="164" fontId="4" fillId="5" borderId="30" xfId="0" applyNumberFormat="1" applyFont="1" applyFill="1" applyBorder="1" applyProtection="1"/>
    <xf numFmtId="0" fontId="1" fillId="0" borderId="1" xfId="0" applyFont="1" applyBorder="1" applyProtection="1"/>
    <xf numFmtId="3" fontId="1" fillId="0" borderId="10" xfId="0" applyNumberFormat="1" applyFont="1" applyBorder="1" applyProtection="1"/>
    <xf numFmtId="3" fontId="9" fillId="0" borderId="10" xfId="0" applyNumberFormat="1" applyFont="1" applyBorder="1" applyProtection="1"/>
    <xf numFmtId="3" fontId="9" fillId="0" borderId="62" xfId="0" applyNumberFormat="1" applyFont="1" applyBorder="1" applyProtection="1"/>
    <xf numFmtId="3" fontId="9" fillId="0" borderId="63" xfId="0" applyNumberFormat="1" applyFont="1" applyBorder="1" applyProtection="1"/>
    <xf numFmtId="3" fontId="9" fillId="0" borderId="64" xfId="0" applyNumberFormat="1" applyFont="1" applyBorder="1" applyProtection="1"/>
    <xf numFmtId="3" fontId="4" fillId="5" borderId="10" xfId="0" applyNumberFormat="1" applyFont="1" applyFill="1" applyBorder="1" applyProtection="1"/>
    <xf numFmtId="164" fontId="4" fillId="5" borderId="10" xfId="0" applyNumberFormat="1" applyFont="1" applyFill="1" applyBorder="1" applyProtection="1"/>
    <xf numFmtId="3" fontId="9" fillId="6" borderId="62" xfId="0" applyNumberFormat="1" applyFont="1" applyFill="1" applyBorder="1" applyProtection="1"/>
    <xf numFmtId="3" fontId="9" fillId="6" borderId="63" xfId="0" applyNumberFormat="1" applyFont="1" applyFill="1" applyBorder="1" applyProtection="1"/>
    <xf numFmtId="3" fontId="9" fillId="6" borderId="64" xfId="0" applyNumberFormat="1" applyFont="1" applyFill="1" applyBorder="1" applyProtection="1"/>
    <xf numFmtId="3" fontId="9" fillId="6" borderId="2" xfId="0" applyNumberFormat="1" applyFont="1" applyFill="1" applyBorder="1" applyProtection="1"/>
    <xf numFmtId="164" fontId="4" fillId="5" borderId="10" xfId="0" applyNumberFormat="1" applyFont="1" applyFill="1" applyBorder="1" applyProtection="1">
      <protection locked="0"/>
    </xf>
    <xf numFmtId="164" fontId="4" fillId="5" borderId="29" xfId="0" applyNumberFormat="1" applyFont="1" applyFill="1" applyBorder="1" applyProtection="1">
      <protection locked="0"/>
    </xf>
    <xf numFmtId="3" fontId="9" fillId="3" borderId="65" xfId="0" applyNumberFormat="1" applyFont="1" applyFill="1" applyBorder="1" applyProtection="1"/>
    <xf numFmtId="3" fontId="9" fillId="3" borderId="62" xfId="0" applyNumberFormat="1" applyFont="1" applyFill="1" applyBorder="1" applyProtection="1"/>
    <xf numFmtId="3" fontId="9" fillId="3" borderId="10" xfId="0" applyNumberFormat="1" applyFont="1" applyFill="1" applyBorder="1" applyProtection="1"/>
    <xf numFmtId="164" fontId="9" fillId="5" borderId="10" xfId="0" applyNumberFormat="1" applyFont="1" applyFill="1" applyBorder="1" applyAlignment="1" applyProtection="1">
      <protection locked="0"/>
    </xf>
    <xf numFmtId="0" fontId="1" fillId="0" borderId="2" xfId="0" applyFont="1" applyBorder="1" applyProtection="1"/>
    <xf numFmtId="3" fontId="1" fillId="0" borderId="21" xfId="0" applyNumberFormat="1" applyFont="1" applyBorder="1" applyProtection="1"/>
    <xf numFmtId="3" fontId="9" fillId="0" borderId="21" xfId="0" applyNumberFormat="1" applyFont="1" applyBorder="1" applyProtection="1"/>
    <xf numFmtId="3" fontId="9" fillId="0" borderId="7" xfId="0" applyNumberFormat="1" applyFont="1" applyBorder="1" applyProtection="1"/>
    <xf numFmtId="3" fontId="9" fillId="0" borderId="61" xfId="0" applyNumberFormat="1" applyFont="1" applyBorder="1" applyProtection="1"/>
    <xf numFmtId="3" fontId="9" fillId="0" borderId="66" xfId="0" applyNumberFormat="1" applyFont="1" applyBorder="1" applyProtection="1"/>
    <xf numFmtId="3" fontId="9" fillId="0" borderId="67" xfId="0" applyNumberFormat="1" applyFont="1" applyBorder="1" applyProtection="1"/>
    <xf numFmtId="3" fontId="9" fillId="0" borderId="9" xfId="0" applyNumberFormat="1" applyFont="1" applyBorder="1" applyProtection="1"/>
    <xf numFmtId="3" fontId="4" fillId="5" borderId="7" xfId="0" applyNumberFormat="1" applyFont="1" applyFill="1" applyBorder="1" applyProtection="1"/>
    <xf numFmtId="164" fontId="4" fillId="5" borderId="21" xfId="0" applyNumberFormat="1" applyFont="1" applyFill="1" applyBorder="1" applyProtection="1"/>
    <xf numFmtId="164" fontId="4" fillId="5" borderId="6" xfId="0" applyNumberFormat="1" applyFont="1" applyFill="1" applyBorder="1" applyProtection="1">
      <protection locked="0"/>
    </xf>
    <xf numFmtId="3" fontId="9" fillId="3" borderId="2" xfId="0" applyNumberFormat="1" applyFont="1" applyFill="1" applyBorder="1" applyProtection="1"/>
    <xf numFmtId="3" fontId="9" fillId="3" borderId="3" xfId="0" applyNumberFormat="1" applyFont="1" applyFill="1" applyBorder="1" applyProtection="1"/>
    <xf numFmtId="164" fontId="4" fillId="5" borderId="11" xfId="0" applyNumberFormat="1" applyFont="1" applyFill="1" applyBorder="1" applyProtection="1"/>
    <xf numFmtId="3" fontId="9" fillId="3" borderId="21" xfId="0" applyNumberFormat="1" applyFont="1" applyFill="1" applyBorder="1" applyProtection="1"/>
    <xf numFmtId="164" fontId="9" fillId="5" borderId="0" xfId="0" applyNumberFormat="1" applyFont="1" applyFill="1" applyBorder="1" applyAlignment="1" applyProtection="1">
      <protection locked="0"/>
    </xf>
    <xf numFmtId="164" fontId="4" fillId="5" borderId="9" xfId="0" applyNumberFormat="1" applyFont="1" applyFill="1" applyBorder="1" applyProtection="1"/>
    <xf numFmtId="0" fontId="2" fillId="0" borderId="0" xfId="0" applyFont="1" applyBorder="1" applyProtection="1"/>
    <xf numFmtId="0" fontId="1" fillId="0" borderId="0" xfId="0" applyFont="1" applyBorder="1" applyProtection="1"/>
    <xf numFmtId="164" fontId="2" fillId="5" borderId="21" xfId="0" applyNumberFormat="1" applyFont="1" applyFill="1" applyBorder="1" applyProtection="1"/>
    <xf numFmtId="164" fontId="2" fillId="0" borderId="0" xfId="0" applyNumberFormat="1" applyFont="1" applyFill="1" applyBorder="1" applyProtection="1"/>
    <xf numFmtId="164" fontId="4" fillId="5" borderId="7" xfId="0" applyNumberFormat="1" applyFont="1" applyFill="1" applyBorder="1" applyProtection="1"/>
    <xf numFmtId="164" fontId="4" fillId="5" borderId="61" xfId="0" applyNumberFormat="1" applyFont="1" applyFill="1" applyBorder="1" applyProtection="1"/>
    <xf numFmtId="164" fontId="4" fillId="5" borderId="66" xfId="0" applyNumberFormat="1" applyFont="1" applyFill="1" applyBorder="1" applyProtection="1"/>
    <xf numFmtId="164" fontId="4" fillId="5" borderId="67" xfId="0" applyNumberFormat="1" applyFont="1" applyFill="1" applyBorder="1" applyProtection="1"/>
    <xf numFmtId="164" fontId="4" fillId="5" borderId="62" xfId="0" applyNumberFormat="1" applyFont="1" applyFill="1" applyBorder="1" applyProtection="1"/>
    <xf numFmtId="164" fontId="4" fillId="5" borderId="63" xfId="0" applyNumberFormat="1" applyFont="1" applyFill="1" applyBorder="1" applyProtection="1"/>
    <xf numFmtId="164" fontId="4" fillId="5" borderId="64" xfId="0" applyNumberFormat="1" applyFont="1" applyFill="1" applyBorder="1" applyProtection="1"/>
    <xf numFmtId="164" fontId="4" fillId="5" borderId="2" xfId="0" applyNumberFormat="1" applyFont="1" applyFill="1" applyBorder="1" applyProtection="1"/>
    <xf numFmtId="164" fontId="4" fillId="5" borderId="3" xfId="0" applyNumberFormat="1" applyFont="1" applyFill="1" applyBorder="1" applyProtection="1">
      <protection locked="0"/>
    </xf>
    <xf numFmtId="164" fontId="4" fillId="5" borderId="3" xfId="0" applyNumberFormat="1" applyFont="1" applyFill="1" applyBorder="1" applyProtection="1"/>
    <xf numFmtId="164" fontId="4" fillId="5" borderId="1" xfId="0" applyNumberFormat="1" applyFont="1" applyFill="1" applyBorder="1" applyProtection="1"/>
    <xf numFmtId="0" fontId="1" fillId="0" borderId="0" xfId="0" applyFont="1" applyBorder="1"/>
    <xf numFmtId="164" fontId="1" fillId="0" borderId="0" xfId="0" applyNumberFormat="1" applyFont="1"/>
    <xf numFmtId="164" fontId="1" fillId="0" borderId="0" xfId="0" applyNumberFormat="1" applyFont="1" applyFill="1"/>
    <xf numFmtId="0" fontId="1" fillId="0" borderId="0" xfId="0" applyFont="1"/>
    <xf numFmtId="164" fontId="2" fillId="0" borderId="0" xfId="0" applyNumberFormat="1" applyFont="1" applyAlignment="1">
      <alignment wrapText="1"/>
    </xf>
    <xf numFmtId="164" fontId="2" fillId="0" borderId="0" xfId="0" applyNumberFormat="1" applyFont="1"/>
    <xf numFmtId="164" fontId="0" fillId="0" borderId="0" xfId="0" applyNumberFormat="1"/>
    <xf numFmtId="4" fontId="0" fillId="0" borderId="0" xfId="0" applyNumberFormat="1"/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5" fillId="7" borderId="42" xfId="0" applyFont="1" applyFill="1" applyBorder="1" applyAlignment="1">
      <alignment vertical="center" wrapText="1"/>
    </xf>
    <xf numFmtId="0" fontId="17" fillId="7" borderId="42" xfId="0" applyFont="1" applyFill="1" applyBorder="1" applyAlignment="1">
      <alignment vertical="center" wrapText="1"/>
    </xf>
    <xf numFmtId="0" fontId="18" fillId="7" borderId="42" xfId="0" applyFont="1" applyFill="1" applyBorder="1" applyAlignment="1">
      <alignment vertical="center" wrapText="1"/>
    </xf>
    <xf numFmtId="0" fontId="19" fillId="7" borderId="42" xfId="0" applyFont="1" applyFill="1" applyBorder="1" applyAlignment="1">
      <alignment horizontal="center" vertical="center" wrapText="1"/>
    </xf>
    <xf numFmtId="0" fontId="19" fillId="5" borderId="42" xfId="0" applyFont="1" applyFill="1" applyBorder="1" applyAlignment="1">
      <alignment vertical="center" wrapText="1"/>
    </xf>
    <xf numFmtId="0" fontId="18" fillId="5" borderId="42" xfId="0" applyFont="1" applyFill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15" fillId="7" borderId="42" xfId="0" applyFont="1" applyFill="1" applyBorder="1" applyAlignment="1">
      <alignment horizontal="center" vertical="center" wrapText="1"/>
    </xf>
    <xf numFmtId="0" fontId="15" fillId="0" borderId="42" xfId="0" applyFont="1" applyBorder="1" applyAlignment="1">
      <alignment vertical="center" wrapText="1"/>
    </xf>
    <xf numFmtId="4" fontId="15" fillId="0" borderId="42" xfId="0" applyNumberFormat="1" applyFont="1" applyBorder="1" applyAlignment="1">
      <alignment vertical="center" wrapText="1"/>
    </xf>
    <xf numFmtId="4" fontId="15" fillId="0" borderId="0" xfId="0" applyNumberFormat="1" applyFont="1" applyAlignment="1">
      <alignment vertical="center" wrapText="1"/>
    </xf>
    <xf numFmtId="4" fontId="19" fillId="5" borderId="42" xfId="0" applyNumberFormat="1" applyFont="1" applyFill="1" applyBorder="1" applyAlignment="1">
      <alignment vertical="center" wrapText="1"/>
    </xf>
    <xf numFmtId="0" fontId="19" fillId="0" borderId="42" xfId="0" applyFont="1" applyBorder="1" applyAlignment="1">
      <alignment vertical="center" wrapText="1"/>
    </xf>
    <xf numFmtId="4" fontId="19" fillId="0" borderId="42" xfId="0" applyNumberFormat="1" applyFont="1" applyBorder="1" applyAlignment="1">
      <alignment vertical="center" wrapText="1"/>
    </xf>
    <xf numFmtId="0" fontId="19" fillId="7" borderId="42" xfId="0" applyFont="1" applyFill="1" applyBorder="1" applyAlignment="1">
      <alignment vertical="center" wrapText="1"/>
    </xf>
    <xf numFmtId="4" fontId="19" fillId="7" borderId="42" xfId="0" applyNumberFormat="1" applyFont="1" applyFill="1" applyBorder="1" applyAlignment="1">
      <alignment vertical="center" wrapText="1"/>
    </xf>
    <xf numFmtId="164" fontId="2" fillId="5" borderId="6" xfId="0" applyNumberFormat="1" applyFont="1" applyFill="1" applyBorder="1" applyAlignment="1" applyProtection="1">
      <alignment horizontal="center" vertical="center" wrapText="1"/>
    </xf>
    <xf numFmtId="164" fontId="2" fillId="5" borderId="15" xfId="0" applyNumberFormat="1" applyFont="1" applyFill="1" applyBorder="1" applyAlignment="1" applyProtection="1">
      <alignment horizontal="center" vertical="center" wrapText="1"/>
    </xf>
    <xf numFmtId="164" fontId="2" fillId="5" borderId="9" xfId="0" applyNumberFormat="1" applyFont="1" applyFill="1" applyBorder="1" applyAlignment="1" applyProtection="1">
      <alignment horizontal="center" vertical="center" wrapText="1"/>
    </xf>
    <xf numFmtId="164" fontId="2" fillId="5" borderId="4" xfId="0" applyNumberFormat="1" applyFont="1" applyFill="1" applyBorder="1" applyAlignment="1" applyProtection="1">
      <alignment horizontal="center" vertical="center" wrapText="1"/>
    </xf>
    <xf numFmtId="164" fontId="2" fillId="5" borderId="17" xfId="0" applyNumberFormat="1" applyFont="1" applyFill="1" applyBorder="1" applyAlignment="1" applyProtection="1">
      <alignment horizontal="center" vertical="center" wrapText="1"/>
    </xf>
    <xf numFmtId="164" fontId="2" fillId="5" borderId="7" xfId="0" applyNumberFormat="1" applyFont="1" applyFill="1" applyBorder="1" applyAlignment="1" applyProtection="1">
      <alignment horizontal="center" vertical="center" wrapText="1"/>
    </xf>
    <xf numFmtId="164" fontId="2" fillId="5" borderId="11" xfId="0" applyNumberFormat="1" applyFont="1" applyFill="1" applyBorder="1" applyAlignment="1" applyProtection="1">
      <alignment horizontal="center" vertical="center" wrapText="1"/>
    </xf>
    <xf numFmtId="164" fontId="2" fillId="5" borderId="16" xfId="0" applyNumberFormat="1" applyFont="1" applyFill="1" applyBorder="1" applyAlignment="1" applyProtection="1">
      <alignment horizontal="center" vertical="center" wrapText="1"/>
    </xf>
    <xf numFmtId="164" fontId="2" fillId="5" borderId="21" xfId="0" applyNumberFormat="1" applyFont="1" applyFill="1" applyBorder="1" applyAlignment="1" applyProtection="1">
      <alignment horizontal="center" vertical="center" wrapText="1"/>
    </xf>
    <xf numFmtId="0" fontId="2" fillId="0" borderId="11" xfId="0" applyFont="1" applyBorder="1" applyAlignment="1" applyProtection="1">
      <alignment horizontal="left" vertical="center" wrapText="1"/>
    </xf>
    <xf numFmtId="0" fontId="2" fillId="0" borderId="16" xfId="0" applyFont="1" applyBorder="1" applyAlignment="1" applyProtection="1">
      <alignment horizontal="left" vertical="center" wrapText="1"/>
    </xf>
    <xf numFmtId="0" fontId="2" fillId="0" borderId="21" xfId="0" applyFont="1" applyBorder="1" applyAlignment="1" applyProtection="1">
      <alignment horizontal="left" vertical="center" wrapText="1"/>
    </xf>
    <xf numFmtId="165" fontId="2" fillId="0" borderId="1" xfId="0" applyNumberFormat="1" applyFont="1" applyBorder="1" applyAlignment="1" applyProtection="1">
      <alignment horizontal="center" wrapText="1"/>
    </xf>
    <xf numFmtId="165" fontId="2" fillId="0" borderId="2" xfId="0" applyNumberFormat="1" applyFont="1" applyBorder="1" applyAlignment="1" applyProtection="1">
      <alignment horizontal="center" wrapText="1"/>
    </xf>
    <xf numFmtId="165" fontId="2" fillId="0" borderId="3" xfId="0" applyNumberFormat="1" applyFont="1" applyBorder="1" applyAlignment="1" applyProtection="1">
      <alignment horizontal="center" wrapText="1"/>
    </xf>
    <xf numFmtId="164" fontId="2" fillId="0" borderId="1" xfId="0" applyNumberFormat="1" applyFont="1" applyBorder="1" applyAlignment="1" applyProtection="1">
      <alignment horizontal="center" wrapText="1"/>
    </xf>
    <xf numFmtId="164" fontId="2" fillId="0" borderId="3" xfId="0" applyNumberFormat="1" applyFont="1" applyBorder="1" applyAlignment="1" applyProtection="1">
      <alignment horizontal="center" wrapText="1"/>
    </xf>
    <xf numFmtId="0" fontId="2" fillId="5" borderId="11" xfId="0" applyFont="1" applyFill="1" applyBorder="1" applyAlignment="1" applyProtection="1">
      <alignment horizontal="center" wrapText="1"/>
    </xf>
    <xf numFmtId="0" fontId="2" fillId="5" borderId="16" xfId="0" applyFont="1" applyFill="1" applyBorder="1" applyAlignment="1" applyProtection="1">
      <alignment horizontal="center" wrapText="1"/>
    </xf>
    <xf numFmtId="0" fontId="2" fillId="5" borderId="21" xfId="0" applyFont="1" applyFill="1" applyBorder="1" applyAlignment="1" applyProtection="1">
      <alignment horizontal="center" wrapText="1"/>
    </xf>
    <xf numFmtId="164" fontId="2" fillId="5" borderId="11" xfId="0" applyNumberFormat="1" applyFont="1" applyFill="1" applyBorder="1" applyAlignment="1" applyProtection="1">
      <alignment horizontal="center" wrapText="1"/>
    </xf>
    <xf numFmtId="164" fontId="2" fillId="5" borderId="16" xfId="0" applyNumberFormat="1" applyFont="1" applyFill="1" applyBorder="1" applyAlignment="1" applyProtection="1">
      <alignment horizontal="center" wrapText="1"/>
    </xf>
    <xf numFmtId="164" fontId="2" fillId="5" borderId="21" xfId="0" applyNumberFormat="1" applyFont="1" applyFill="1" applyBorder="1" applyAlignment="1" applyProtection="1">
      <alignment horizontal="center" wrapText="1"/>
    </xf>
    <xf numFmtId="0" fontId="2" fillId="0" borderId="1" xfId="0" quotePrefix="1" applyNumberFormat="1" applyFont="1" applyBorder="1" applyAlignment="1" applyProtection="1">
      <alignment horizontal="center" wrapText="1"/>
    </xf>
    <xf numFmtId="164" fontId="2" fillId="0" borderId="2" xfId="0" applyNumberFormat="1" applyFont="1" applyBorder="1" applyAlignment="1" applyProtection="1">
      <alignment horizontal="center" wrapText="1"/>
    </xf>
    <xf numFmtId="0" fontId="3" fillId="2" borderId="1" xfId="0" applyFont="1" applyFill="1" applyBorder="1" applyAlignment="1" applyProtection="1">
      <alignment horizontal="center"/>
    </xf>
    <xf numFmtId="0" fontId="3" fillId="2" borderId="2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>
      <alignment horizontal="center"/>
    </xf>
    <xf numFmtId="164" fontId="5" fillId="4" borderId="1" xfId="0" applyNumberFormat="1" applyFont="1" applyFill="1" applyBorder="1" applyAlignment="1" applyProtection="1">
      <alignment horizontal="center" vertical="center"/>
    </xf>
    <xf numFmtId="164" fontId="5" fillId="4" borderId="2" xfId="0" applyNumberFormat="1" applyFont="1" applyFill="1" applyBorder="1" applyAlignment="1" applyProtection="1">
      <alignment horizontal="center" vertical="center"/>
    </xf>
    <xf numFmtId="164" fontId="5" fillId="4" borderId="3" xfId="0" applyNumberFormat="1" applyFont="1" applyFill="1" applyBorder="1" applyAlignment="1" applyProtection="1">
      <alignment horizontal="center" vertical="center"/>
    </xf>
    <xf numFmtId="0" fontId="5" fillId="4" borderId="1" xfId="0" applyFont="1" applyFill="1" applyBorder="1" applyAlignment="1" applyProtection="1">
      <alignment horizontal="center" vertical="center"/>
    </xf>
    <xf numFmtId="0" fontId="5" fillId="4" borderId="2" xfId="0" applyFont="1" applyFill="1" applyBorder="1" applyAlignment="1" applyProtection="1">
      <alignment horizontal="center" vertical="center"/>
    </xf>
    <xf numFmtId="0" fontId="5" fillId="4" borderId="3" xfId="0" applyFont="1" applyFill="1" applyBorder="1" applyAlignment="1" applyProtection="1">
      <alignment horizontal="center" vertical="center"/>
    </xf>
    <xf numFmtId="0" fontId="5" fillId="4" borderId="1" xfId="0" applyFont="1" applyFill="1" applyBorder="1" applyAlignment="1" applyProtection="1">
      <alignment horizontal="center" vertical="center" wrapText="1"/>
    </xf>
    <xf numFmtId="0" fontId="5" fillId="4" borderId="2" xfId="0" applyFont="1" applyFill="1" applyBorder="1" applyAlignment="1" applyProtection="1">
      <alignment horizontal="center" vertical="center" wrapText="1"/>
    </xf>
    <xf numFmtId="0" fontId="5" fillId="4" borderId="3" xfId="0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4">
    <cellStyle name="Milliers 2" xfId="1" xr:uid="{00000000-0005-0000-0000-000000000000}"/>
    <cellStyle name="Normal" xfId="0" builtinId="0"/>
    <cellStyle name="Normal 2" xfId="2" xr:uid="{00000000-0005-0000-0000-000002000000}"/>
    <cellStyle name="Pourcentage 2" xfId="3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A-B%20Projet%20en%20cours\SWIFT%20PROJECT\Extension%20du%20Projet%20SWIFT\Estension\ACMAD-SWIFT_Expenditure_Planning_for%20the%20Estens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ACMAD-SWIFT_Expenditure_Planning_With_Estention_250620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\AppData\Local\Temp\Justification%20of%20funds%20reallocated%20onacmadswiftBudget%2007012021%20F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all budget"/>
      <sheetName val="Plans for events budget"/>
      <sheetName val="Detail for Event Budget"/>
      <sheetName val="Estension Budget "/>
      <sheetName val="Detail for Core Budget"/>
      <sheetName val="Events &amp; Travel Budget"/>
      <sheetName val="Parameters"/>
      <sheetName val="Feuil1"/>
      <sheetName val="Feuil2"/>
      <sheetName val="Feuil3"/>
    </sheetNames>
    <sheetDataSet>
      <sheetData sheetId="0"/>
      <sheetData sheetId="1"/>
      <sheetData sheetId="2">
        <row r="10">
          <cell r="N10">
            <v>0</v>
          </cell>
        </row>
        <row r="14">
          <cell r="N14">
            <v>0</v>
          </cell>
        </row>
        <row r="18">
          <cell r="N18">
            <v>0</v>
          </cell>
        </row>
      </sheetData>
      <sheetData sheetId="3"/>
      <sheetData sheetId="4">
        <row r="7">
          <cell r="M7"/>
        </row>
        <row r="8">
          <cell r="M8"/>
        </row>
        <row r="9">
          <cell r="M9">
            <v>0</v>
          </cell>
        </row>
        <row r="10">
          <cell r="M10">
            <v>0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ff Contract"/>
      <sheetName val="Funds received"/>
      <sheetName val="Overall budget end 31-03-2022"/>
      <sheetName val="Detail for Event Budget"/>
      <sheetName val="Plans for events budget"/>
      <sheetName val="Detail for Core Budget"/>
      <sheetName val="Events &amp; Travel Budget"/>
      <sheetName val="Parameters"/>
      <sheetName val="Feuil3"/>
    </sheetNames>
    <sheetDataSet>
      <sheetData sheetId="0"/>
      <sheetData sheetId="1"/>
      <sheetData sheetId="2"/>
      <sheetData sheetId="3">
        <row r="23">
          <cell r="N23">
            <v>0</v>
          </cell>
        </row>
        <row r="27">
          <cell r="N27">
            <v>6240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llocated Core Budget"/>
      <sheetName val="Overall budget end 31-03-2022"/>
      <sheetName val="Recap use of remaining funds"/>
      <sheetName val="Feuil2"/>
      <sheetName val="Feuil3"/>
    </sheetNames>
    <sheetDataSet>
      <sheetData sheetId="0">
        <row r="24">
          <cell r="AF24"/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1"/>
  <sheetViews>
    <sheetView topLeftCell="M19" zoomScaleNormal="100" workbookViewId="0">
      <selection activeCell="B12" sqref="B12"/>
    </sheetView>
  </sheetViews>
  <sheetFormatPr defaultColWidth="9.140625" defaultRowHeight="15" x14ac:dyDescent="0.25"/>
  <cols>
    <col min="2" max="2" width="20.85546875" customWidth="1"/>
    <col min="3" max="3" width="11.5703125" customWidth="1"/>
    <col min="4" max="4" width="12" customWidth="1"/>
    <col min="18" max="31" width="11.5703125" customWidth="1"/>
    <col min="34" max="34" width="2.85546875" customWidth="1"/>
    <col min="35" max="35" width="15" customWidth="1"/>
  </cols>
  <sheetData>
    <row r="1" spans="1:36" ht="15.75" thickBot="1" x14ac:dyDescent="0.3">
      <c r="A1" s="1"/>
      <c r="B1" s="1"/>
      <c r="C1" s="1"/>
      <c r="D1" s="2"/>
      <c r="E1" s="3"/>
      <c r="F1" s="1"/>
      <c r="G1" s="2"/>
      <c r="H1" s="2"/>
      <c r="I1" s="2"/>
      <c r="J1" s="2"/>
      <c r="K1" s="2"/>
      <c r="L1" s="2"/>
      <c r="M1" s="2"/>
      <c r="N1" s="2"/>
      <c r="O1" s="1"/>
      <c r="P1" s="4"/>
      <c r="Q1" s="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6" ht="15.75" thickBot="1" x14ac:dyDescent="0.3">
      <c r="A2" s="1"/>
      <c r="B2" s="261" t="s">
        <v>0</v>
      </c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3"/>
      <c r="R2" s="1"/>
      <c r="S2" s="1"/>
      <c r="T2" s="1"/>
      <c r="U2" s="1"/>
      <c r="V2" s="1"/>
      <c r="W2" s="1"/>
      <c r="X2" s="1"/>
      <c r="Y2" s="1" t="s">
        <v>1</v>
      </c>
      <c r="Z2" s="1"/>
      <c r="AA2" s="1"/>
      <c r="AB2" s="1"/>
      <c r="AC2" s="1"/>
      <c r="AD2" s="1"/>
      <c r="AE2" s="1"/>
      <c r="AF2" s="1"/>
      <c r="AG2" s="1"/>
    </row>
    <row r="3" spans="1:36" ht="15.75" thickBot="1" x14ac:dyDescent="0.3">
      <c r="A3" s="1"/>
      <c r="B3" s="1"/>
      <c r="C3" s="1"/>
      <c r="D3" s="2"/>
      <c r="E3" s="3"/>
      <c r="F3" s="1"/>
      <c r="G3" s="2"/>
      <c r="H3" s="2"/>
      <c r="I3" s="2"/>
      <c r="J3" s="2"/>
      <c r="K3" s="2"/>
      <c r="L3" s="2"/>
      <c r="M3" s="2"/>
      <c r="N3" s="2"/>
      <c r="O3" s="1"/>
      <c r="P3" s="4"/>
      <c r="Q3" s="4"/>
      <c r="R3" s="1"/>
      <c r="S3" s="2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6" x14ac:dyDescent="0.25">
      <c r="A4" s="1"/>
      <c r="B4" s="5" t="s">
        <v>2</v>
      </c>
      <c r="C4" s="6"/>
      <c r="D4" s="7" t="s">
        <v>3</v>
      </c>
      <c r="E4" s="8"/>
      <c r="F4" s="1"/>
      <c r="G4" s="2"/>
      <c r="H4" s="2"/>
      <c r="I4" s="2"/>
      <c r="J4" s="2"/>
      <c r="K4" s="2"/>
      <c r="L4" s="2"/>
      <c r="M4" s="2"/>
      <c r="N4" s="2"/>
      <c r="O4" s="1"/>
      <c r="P4" s="4"/>
      <c r="Q4" s="4"/>
      <c r="R4" s="1"/>
      <c r="S4" s="9" t="s">
        <v>1</v>
      </c>
      <c r="T4" s="1"/>
      <c r="U4" s="9"/>
      <c r="V4" s="9"/>
      <c r="W4" s="9"/>
      <c r="X4" s="1"/>
      <c r="Y4" s="1"/>
      <c r="Z4" s="1" t="s">
        <v>1</v>
      </c>
      <c r="AA4" s="1"/>
      <c r="AB4" s="1"/>
      <c r="AC4" s="1"/>
      <c r="AD4" s="1"/>
      <c r="AE4" s="1"/>
      <c r="AF4" s="1"/>
      <c r="AG4" s="1"/>
    </row>
    <row r="5" spans="1:36" ht="15.75" thickBot="1" x14ac:dyDescent="0.3">
      <c r="A5" s="1"/>
      <c r="B5" s="10" t="s">
        <v>4</v>
      </c>
      <c r="C5" s="11"/>
      <c r="D5" s="12"/>
      <c r="E5" s="13"/>
      <c r="F5" s="1"/>
      <c r="G5" s="2"/>
      <c r="H5" s="2"/>
      <c r="I5" s="2"/>
      <c r="J5" s="2"/>
      <c r="K5" s="2"/>
      <c r="L5" s="2"/>
      <c r="M5" s="2"/>
      <c r="N5" s="2"/>
      <c r="O5" s="1"/>
      <c r="P5" s="4"/>
      <c r="Q5" s="4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6" s="17" customFormat="1" ht="51" customHeight="1" thickBot="1" x14ac:dyDescent="0.3">
      <c r="A6" s="14"/>
      <c r="B6" s="14"/>
      <c r="C6" s="14"/>
      <c r="D6" s="15"/>
      <c r="E6" s="16"/>
      <c r="F6" s="264" t="s">
        <v>5</v>
      </c>
      <c r="G6" s="265"/>
      <c r="H6" s="265"/>
      <c r="I6" s="265"/>
      <c r="J6" s="265"/>
      <c r="K6" s="265"/>
      <c r="L6" s="265"/>
      <c r="M6" s="265"/>
      <c r="N6" s="265"/>
      <c r="O6" s="265"/>
      <c r="P6" s="265"/>
      <c r="Q6" s="266"/>
      <c r="R6" s="267" t="s">
        <v>6</v>
      </c>
      <c r="S6" s="268"/>
      <c r="T6" s="268"/>
      <c r="U6" s="268"/>
      <c r="V6" s="268"/>
      <c r="W6" s="269"/>
      <c r="X6" s="267" t="s">
        <v>7</v>
      </c>
      <c r="Y6" s="268"/>
      <c r="Z6" s="268"/>
      <c r="AA6" s="268"/>
      <c r="AB6" s="269"/>
      <c r="AC6" s="270" t="s">
        <v>8</v>
      </c>
      <c r="AD6" s="271"/>
      <c r="AE6" s="271"/>
      <c r="AF6" s="271"/>
      <c r="AG6" s="272"/>
    </row>
    <row r="7" spans="1:36" ht="15.75" thickBot="1" x14ac:dyDescent="0.3">
      <c r="A7" s="18"/>
      <c r="B7" s="18"/>
      <c r="C7" s="19"/>
      <c r="D7" s="20"/>
      <c r="E7" s="21"/>
      <c r="F7" s="22">
        <v>2017</v>
      </c>
      <c r="G7" s="259">
        <v>2018</v>
      </c>
      <c r="H7" s="260"/>
      <c r="I7" s="260"/>
      <c r="J7" s="260"/>
      <c r="K7" s="259">
        <v>2019</v>
      </c>
      <c r="L7" s="260"/>
      <c r="M7" s="260"/>
      <c r="N7" s="252"/>
      <c r="O7" s="23">
        <v>2020</v>
      </c>
      <c r="P7" s="251" t="s">
        <v>9</v>
      </c>
      <c r="Q7" s="252"/>
      <c r="R7" s="248">
        <v>2020</v>
      </c>
      <c r="S7" s="249"/>
      <c r="T7" s="250"/>
      <c r="U7" s="24">
        <v>2021</v>
      </c>
      <c r="V7" s="251" t="s">
        <v>10</v>
      </c>
      <c r="W7" s="252"/>
      <c r="X7" s="248">
        <v>2021</v>
      </c>
      <c r="Y7" s="249"/>
      <c r="Z7" s="250"/>
      <c r="AA7" s="251" t="s">
        <v>11</v>
      </c>
      <c r="AB7" s="252"/>
      <c r="AC7" s="25">
        <v>2022</v>
      </c>
      <c r="AD7" s="24"/>
      <c r="AE7" s="24"/>
      <c r="AF7" s="26"/>
      <c r="AG7" s="26"/>
    </row>
    <row r="8" spans="1:36" ht="15" customHeight="1" x14ac:dyDescent="0.25">
      <c r="A8" s="1"/>
      <c r="B8" s="1"/>
      <c r="C8" s="253" t="s">
        <v>12</v>
      </c>
      <c r="D8" s="256" t="s">
        <v>13</v>
      </c>
      <c r="E8" s="27"/>
      <c r="F8" s="28" t="s">
        <v>14</v>
      </c>
      <c r="G8" s="29" t="s">
        <v>15</v>
      </c>
      <c r="H8" s="30" t="s">
        <v>16</v>
      </c>
      <c r="I8" s="30" t="s">
        <v>17</v>
      </c>
      <c r="J8" s="31" t="s">
        <v>14</v>
      </c>
      <c r="K8" s="29" t="s">
        <v>15</v>
      </c>
      <c r="L8" s="30" t="s">
        <v>16</v>
      </c>
      <c r="M8" s="30" t="s">
        <v>17</v>
      </c>
      <c r="N8" s="31" t="s">
        <v>14</v>
      </c>
      <c r="O8" s="32" t="s">
        <v>15</v>
      </c>
      <c r="P8" s="236" t="s">
        <v>18</v>
      </c>
      <c r="Q8" s="242" t="s">
        <v>19</v>
      </c>
      <c r="R8" s="29" t="s">
        <v>16</v>
      </c>
      <c r="S8" s="30" t="s">
        <v>17</v>
      </c>
      <c r="T8" s="31" t="s">
        <v>14</v>
      </c>
      <c r="U8" s="33" t="s">
        <v>15</v>
      </c>
      <c r="V8" s="242" t="s">
        <v>20</v>
      </c>
      <c r="W8" s="242" t="s">
        <v>21</v>
      </c>
      <c r="X8" s="33" t="s">
        <v>16</v>
      </c>
      <c r="Y8" s="33" t="s">
        <v>17</v>
      </c>
      <c r="Z8" s="34" t="s">
        <v>14</v>
      </c>
      <c r="AA8" s="242" t="s">
        <v>22</v>
      </c>
      <c r="AB8" s="236" t="s">
        <v>23</v>
      </c>
      <c r="AC8" s="35" t="s">
        <v>15</v>
      </c>
      <c r="AD8" s="35"/>
      <c r="AE8" s="236" t="s">
        <v>24</v>
      </c>
      <c r="AF8" s="239" t="s">
        <v>25</v>
      </c>
      <c r="AG8" s="242" t="s">
        <v>26</v>
      </c>
    </row>
    <row r="9" spans="1:36" x14ac:dyDescent="0.25">
      <c r="A9" s="1"/>
      <c r="B9" s="1"/>
      <c r="C9" s="254"/>
      <c r="D9" s="257"/>
      <c r="E9" s="27"/>
      <c r="F9" s="36" t="s">
        <v>27</v>
      </c>
      <c r="G9" s="37" t="s">
        <v>28</v>
      </c>
      <c r="H9" s="38" t="s">
        <v>29</v>
      </c>
      <c r="I9" s="38" t="s">
        <v>30</v>
      </c>
      <c r="J9" s="39" t="s">
        <v>31</v>
      </c>
      <c r="K9" s="37" t="s">
        <v>28</v>
      </c>
      <c r="L9" s="38" t="s">
        <v>29</v>
      </c>
      <c r="M9" s="38" t="s">
        <v>30</v>
      </c>
      <c r="N9" s="39" t="s">
        <v>31</v>
      </c>
      <c r="O9" s="32" t="s">
        <v>28</v>
      </c>
      <c r="P9" s="237"/>
      <c r="Q9" s="243"/>
      <c r="R9" s="37" t="s">
        <v>29</v>
      </c>
      <c r="S9" s="38" t="s">
        <v>30</v>
      </c>
      <c r="T9" s="39" t="s">
        <v>31</v>
      </c>
      <c r="U9" s="40" t="s">
        <v>28</v>
      </c>
      <c r="V9" s="243"/>
      <c r="W9" s="243"/>
      <c r="X9" s="40" t="s">
        <v>29</v>
      </c>
      <c r="Y9" s="40" t="s">
        <v>30</v>
      </c>
      <c r="Z9" s="32" t="s">
        <v>31</v>
      </c>
      <c r="AA9" s="243"/>
      <c r="AB9" s="237"/>
      <c r="AC9" s="41" t="s">
        <v>28</v>
      </c>
      <c r="AD9" s="41"/>
      <c r="AE9" s="237"/>
      <c r="AF9" s="240"/>
      <c r="AG9" s="243"/>
    </row>
    <row r="10" spans="1:36" ht="27" thickBot="1" x14ac:dyDescent="0.3">
      <c r="A10" s="42"/>
      <c r="B10" s="1"/>
      <c r="C10" s="255"/>
      <c r="D10" s="258"/>
      <c r="E10" s="27"/>
      <c r="F10" s="43" t="s">
        <v>32</v>
      </c>
      <c r="G10" s="44" t="s">
        <v>32</v>
      </c>
      <c r="H10" s="45" t="s">
        <v>32</v>
      </c>
      <c r="I10" s="45" t="s">
        <v>32</v>
      </c>
      <c r="J10" s="46" t="s">
        <v>32</v>
      </c>
      <c r="K10" s="44" t="s">
        <v>32</v>
      </c>
      <c r="L10" s="45" t="s">
        <v>32</v>
      </c>
      <c r="M10" s="45" t="s">
        <v>32</v>
      </c>
      <c r="N10" s="46" t="s">
        <v>32</v>
      </c>
      <c r="O10" s="47" t="s">
        <v>32</v>
      </c>
      <c r="P10" s="237"/>
      <c r="Q10" s="243"/>
      <c r="R10" s="48" t="s">
        <v>33</v>
      </c>
      <c r="S10" s="49" t="s">
        <v>33</v>
      </c>
      <c r="T10" s="50" t="s">
        <v>33</v>
      </c>
      <c r="U10" s="51" t="s">
        <v>33</v>
      </c>
      <c r="V10" s="243"/>
      <c r="W10" s="243"/>
      <c r="X10" s="51" t="s">
        <v>33</v>
      </c>
      <c r="Y10" s="51" t="s">
        <v>33</v>
      </c>
      <c r="Z10" s="52" t="s">
        <v>33</v>
      </c>
      <c r="AA10" s="243"/>
      <c r="AB10" s="237"/>
      <c r="AC10" s="53" t="s">
        <v>33</v>
      </c>
      <c r="AD10" s="53"/>
      <c r="AE10" s="238"/>
      <c r="AF10" s="241"/>
      <c r="AG10" s="244"/>
    </row>
    <row r="11" spans="1:36" ht="15" customHeight="1" x14ac:dyDescent="0.25">
      <c r="A11" s="245" t="s">
        <v>34</v>
      </c>
      <c r="B11" s="54" t="s">
        <v>35</v>
      </c>
      <c r="C11" s="55">
        <v>309357</v>
      </c>
      <c r="D11" s="56">
        <f>309357+5628+1303-903+8833.32+(2208.33*2)</f>
        <v>328634.98</v>
      </c>
      <c r="E11" s="57"/>
      <c r="F11" s="58"/>
      <c r="G11" s="59"/>
      <c r="H11" s="60"/>
      <c r="I11" s="60"/>
      <c r="J11" s="61">
        <f>8409.08+1047.5</f>
        <v>9456.58</v>
      </c>
      <c r="K11" s="62">
        <f>16001.34</f>
        <v>16001.34</v>
      </c>
      <c r="L11" s="60">
        <v>18953</v>
      </c>
      <c r="M11" s="60">
        <v>31339.21</v>
      </c>
      <c r="N11" s="61">
        <v>31619.08</v>
      </c>
      <c r="O11" s="63">
        <v>24819.11</v>
      </c>
      <c r="P11" s="64">
        <f t="shared" ref="P11:P16" si="0">SUM(F11:O11)</f>
        <v>132188.32</v>
      </c>
      <c r="Q11" s="65">
        <f t="shared" ref="Q11:Q18" si="1">(P11/D11)*100</f>
        <v>40.223447911722609</v>
      </c>
      <c r="R11" s="66">
        <f>(3083.33+2208.33+2208.33+770.67)*3</f>
        <v>24811.98</v>
      </c>
      <c r="S11" s="67">
        <f t="shared" ref="S11:T11" si="2">(3083.33+2208.33+2208.33+770.67)*3</f>
        <v>24811.98</v>
      </c>
      <c r="T11" s="68">
        <f t="shared" si="2"/>
        <v>24811.98</v>
      </c>
      <c r="U11" s="69">
        <f>(3083.33+2208.33+2208.33+837.03)*3</f>
        <v>25011.06</v>
      </c>
      <c r="V11" s="70">
        <f>SUM(R11:U11)</f>
        <v>99447</v>
      </c>
      <c r="W11" s="70">
        <f>(V11/D11)*100</f>
        <v>30.260625329659064</v>
      </c>
      <c r="X11" s="71">
        <f>(3083.33+2208.33+2208.33+837.03)*3</f>
        <v>25011.06</v>
      </c>
      <c r="Y11" s="71">
        <f>(3083.33+2208.33+2208.33+837.03)*3</f>
        <v>25011.06</v>
      </c>
      <c r="Z11" s="72">
        <f>(3083.33+2208.33+2208.33+837.03)*3</f>
        <v>25011.06</v>
      </c>
      <c r="AA11" s="65">
        <f>SUM(X11:Z11)</f>
        <v>75033.180000000008</v>
      </c>
      <c r="AB11" s="65">
        <f>(AA11/D11)*100</f>
        <v>22.83176915616226</v>
      </c>
      <c r="AC11" s="73">
        <f>(3083.33)*2+(2208.33+2208.33)*3+(850)*3</f>
        <v>21966.639999999999</v>
      </c>
      <c r="AD11" s="73">
        <v>0</v>
      </c>
      <c r="AE11" s="74">
        <f>AC11+AD11</f>
        <v>21966.639999999999</v>
      </c>
      <c r="AF11" s="75">
        <f>P11+V11+AA11+AE11</f>
        <v>328635.14</v>
      </c>
      <c r="AG11" s="65">
        <f t="shared" ref="AG11:AG18" si="3">(AF11/D11)*100</f>
        <v>100.00004868623542</v>
      </c>
      <c r="AI11" s="76"/>
    </row>
    <row r="12" spans="1:36" s="101" customFormat="1" ht="157.5" customHeight="1" x14ac:dyDescent="0.25">
      <c r="A12" s="246"/>
      <c r="B12" s="77" t="s">
        <v>36</v>
      </c>
      <c r="C12" s="78">
        <v>0</v>
      </c>
      <c r="D12" s="79">
        <f>14599.2-(2208.33*2)</f>
        <v>10182.540000000001</v>
      </c>
      <c r="E12" s="80"/>
      <c r="F12" s="81"/>
      <c r="G12" s="82"/>
      <c r="H12" s="83"/>
      <c r="I12" s="83"/>
      <c r="J12" s="84"/>
      <c r="K12" s="85"/>
      <c r="L12" s="83"/>
      <c r="M12" s="83"/>
      <c r="N12" s="84"/>
      <c r="O12" s="86"/>
      <c r="P12" s="87"/>
      <c r="Q12" s="88"/>
      <c r="R12" s="89"/>
      <c r="S12" s="90"/>
      <c r="T12" s="91"/>
      <c r="U12" s="92"/>
      <c r="V12" s="93"/>
      <c r="W12" s="94"/>
      <c r="X12" s="95"/>
      <c r="Y12" s="95">
        <f>(D12/7)*3</f>
        <v>4363.9457142857145</v>
      </c>
      <c r="Z12" s="96">
        <f>Y12</f>
        <v>4363.9457142857145</v>
      </c>
      <c r="AA12" s="97">
        <f>SUM(X12:Z12)</f>
        <v>8727.8914285714291</v>
      </c>
      <c r="AB12" s="97">
        <f>(AA12/D12)*100</f>
        <v>85.714285714285708</v>
      </c>
      <c r="AC12" s="98">
        <f>D12/7</f>
        <v>1454.6485714285716</v>
      </c>
      <c r="AD12" s="98"/>
      <c r="AE12" s="99">
        <f>AC12+AD12</f>
        <v>1454.6485714285716</v>
      </c>
      <c r="AF12" s="100">
        <f>P12+V12+AA12+AE12</f>
        <v>10182.540000000001</v>
      </c>
      <c r="AG12" s="88">
        <f t="shared" si="3"/>
        <v>100</v>
      </c>
      <c r="AI12" s="102"/>
    </row>
    <row r="13" spans="1:36" x14ac:dyDescent="0.25">
      <c r="A13" s="246"/>
      <c r="B13" s="103" t="s">
        <v>37</v>
      </c>
      <c r="C13" s="104">
        <v>1532</v>
      </c>
      <c r="D13" s="105">
        <f>1532-1303</f>
        <v>229</v>
      </c>
      <c r="E13" s="57"/>
      <c r="F13" s="106"/>
      <c r="G13" s="107"/>
      <c r="H13" s="108"/>
      <c r="I13" s="108"/>
      <c r="J13" s="109"/>
      <c r="K13" s="110"/>
      <c r="L13" s="108">
        <v>229</v>
      </c>
      <c r="M13" s="108"/>
      <c r="N13" s="109"/>
      <c r="O13" s="111"/>
      <c r="P13" s="112">
        <f t="shared" si="0"/>
        <v>229</v>
      </c>
      <c r="Q13" s="113">
        <f t="shared" si="1"/>
        <v>100</v>
      </c>
      <c r="R13" s="114"/>
      <c r="S13" s="115"/>
      <c r="T13" s="116"/>
      <c r="U13" s="117">
        <v>0</v>
      </c>
      <c r="V13" s="118">
        <f t="shared" ref="V13:V16" si="4">SUM(R13:U13)</f>
        <v>0</v>
      </c>
      <c r="W13" s="119">
        <f t="shared" ref="W13:W18" si="5">(V13/D13)*100</f>
        <v>0</v>
      </c>
      <c r="X13" s="120"/>
      <c r="Y13" s="120"/>
      <c r="Z13" s="121"/>
      <c r="AA13" s="122">
        <f t="shared" ref="AA13:AA18" si="6">SUM(X13:Z13)</f>
        <v>0</v>
      </c>
      <c r="AB13" s="122">
        <f t="shared" ref="AB13:AB18" si="7">(AA13/D13)*100</f>
        <v>0</v>
      </c>
      <c r="AC13" s="123"/>
      <c r="AD13" s="123"/>
      <c r="AE13" s="124">
        <f t="shared" ref="AE13:AE16" si="8">AC13+AD13</f>
        <v>0</v>
      </c>
      <c r="AF13" s="122">
        <f t="shared" ref="AF13:AF16" si="9">P13+V13+AA13+AE13</f>
        <v>229</v>
      </c>
      <c r="AG13" s="122">
        <f t="shared" si="3"/>
        <v>100</v>
      </c>
      <c r="AI13" s="76"/>
      <c r="AJ13" s="125"/>
    </row>
    <row r="14" spans="1:36" ht="18" customHeight="1" x14ac:dyDescent="0.25">
      <c r="A14" s="246"/>
      <c r="B14" s="126" t="s">
        <v>38</v>
      </c>
      <c r="C14" s="127">
        <v>11238</v>
      </c>
      <c r="D14" s="128">
        <f>11238-5628</f>
        <v>5610</v>
      </c>
      <c r="E14" s="13"/>
      <c r="F14" s="106"/>
      <c r="G14" s="110"/>
      <c r="H14" s="108"/>
      <c r="I14" s="108"/>
      <c r="J14" s="109"/>
      <c r="K14" s="110"/>
      <c r="L14" s="108"/>
      <c r="M14" s="108">
        <v>3139.1</v>
      </c>
      <c r="N14" s="109">
        <v>2470.92</v>
      </c>
      <c r="O14" s="111"/>
      <c r="P14" s="129">
        <f t="shared" si="0"/>
        <v>5610.02</v>
      </c>
      <c r="Q14" s="122">
        <f t="shared" si="1"/>
        <v>100.00035650623886</v>
      </c>
      <c r="R14" s="130"/>
      <c r="S14" s="131"/>
      <c r="T14" s="132"/>
      <c r="U14" s="133">
        <f>'[1]Detail for Core Budget'!M7</f>
        <v>0</v>
      </c>
      <c r="V14" s="118">
        <f t="shared" si="4"/>
        <v>0</v>
      </c>
      <c r="W14" s="119">
        <f t="shared" si="5"/>
        <v>0</v>
      </c>
      <c r="X14" s="134">
        <f>'[1]Detail for Core Budget'!M8</f>
        <v>0</v>
      </c>
      <c r="Y14" s="135">
        <f>'[1]Detail for Core Budget'!M9</f>
        <v>0</v>
      </c>
      <c r="Z14" s="136">
        <f>'[1]Detail for Core Budget'!M10</f>
        <v>0</v>
      </c>
      <c r="AA14" s="122">
        <f t="shared" si="6"/>
        <v>0</v>
      </c>
      <c r="AB14" s="122">
        <f t="shared" si="7"/>
        <v>0</v>
      </c>
      <c r="AC14" s="123"/>
      <c r="AD14" s="123"/>
      <c r="AE14" s="124">
        <f t="shared" si="8"/>
        <v>0</v>
      </c>
      <c r="AF14" s="122">
        <f t="shared" si="9"/>
        <v>5610.02</v>
      </c>
      <c r="AG14" s="122">
        <f t="shared" si="3"/>
        <v>100.00035650623886</v>
      </c>
    </row>
    <row r="15" spans="1:36" ht="15.75" thickBot="1" x14ac:dyDescent="0.3">
      <c r="A15" s="247"/>
      <c r="B15" s="137" t="s">
        <v>39</v>
      </c>
      <c r="C15" s="138">
        <f>C11*20%</f>
        <v>61871.4</v>
      </c>
      <c r="D15" s="139">
        <f>(D11+D12)*20%</f>
        <v>67763.504000000001</v>
      </c>
      <c r="E15" s="13"/>
      <c r="F15" s="140"/>
      <c r="G15" s="141"/>
      <c r="H15" s="142"/>
      <c r="I15" s="143"/>
      <c r="J15" s="144">
        <f>473.43</f>
        <v>473.43</v>
      </c>
      <c r="K15" s="145">
        <v>2438.13</v>
      </c>
      <c r="L15" s="142">
        <v>4546.51</v>
      </c>
      <c r="M15" s="143">
        <v>4147.2299999999996</v>
      </c>
      <c r="N15" s="144">
        <v>9868.6299999999992</v>
      </c>
      <c r="O15" s="146">
        <f>O11*20%</f>
        <v>4963.8220000000001</v>
      </c>
      <c r="P15" s="147">
        <f t="shared" si="0"/>
        <v>26437.752</v>
      </c>
      <c r="Q15" s="148">
        <f t="shared" si="1"/>
        <v>39.014735719687692</v>
      </c>
      <c r="R15" s="149">
        <f t="shared" ref="R15:X15" si="10">R11*20%</f>
        <v>4962.3960000000006</v>
      </c>
      <c r="S15" s="150">
        <f t="shared" si="10"/>
        <v>4962.3960000000006</v>
      </c>
      <c r="T15" s="151">
        <f t="shared" si="10"/>
        <v>4962.3960000000006</v>
      </c>
      <c r="U15" s="152">
        <f t="shared" si="10"/>
        <v>5002.2120000000004</v>
      </c>
      <c r="V15" s="119">
        <f t="shared" si="4"/>
        <v>19889.400000000001</v>
      </c>
      <c r="W15" s="153">
        <f t="shared" si="5"/>
        <v>29.351197659436266</v>
      </c>
      <c r="X15" s="154">
        <f t="shared" si="10"/>
        <v>5002.2120000000004</v>
      </c>
      <c r="Y15" s="155">
        <f>(Y11+Y12)*20%</f>
        <v>5875.0011428571433</v>
      </c>
      <c r="Z15" s="156">
        <f>(Z11+Y12)*20%</f>
        <v>5875.0011428571433</v>
      </c>
      <c r="AA15" s="148">
        <f t="shared" si="6"/>
        <v>16752.21428571429</v>
      </c>
      <c r="AB15" s="148">
        <f t="shared" si="7"/>
        <v>24.721588018403374</v>
      </c>
      <c r="AC15" s="157">
        <f>(AC11+AC12)*20%</f>
        <v>4684.2577142857144</v>
      </c>
      <c r="AD15" s="157">
        <f>AD11*20%</f>
        <v>0</v>
      </c>
      <c r="AE15" s="158">
        <f t="shared" si="8"/>
        <v>4684.2577142857144</v>
      </c>
      <c r="AF15" s="159">
        <f t="shared" si="9"/>
        <v>67763.624000000011</v>
      </c>
      <c r="AG15" s="148">
        <f t="shared" si="3"/>
        <v>100.00017708647417</v>
      </c>
      <c r="AJ15" s="125"/>
    </row>
    <row r="16" spans="1:36" ht="26.25" customHeight="1" thickBot="1" x14ac:dyDescent="0.3">
      <c r="A16" s="245" t="s">
        <v>40</v>
      </c>
      <c r="B16" s="160" t="s">
        <v>41</v>
      </c>
      <c r="C16" s="161">
        <v>52520</v>
      </c>
      <c r="D16" s="162">
        <f>52520-24822</f>
        <v>27698</v>
      </c>
      <c r="E16" s="13"/>
      <c r="F16" s="162">
        <v>0</v>
      </c>
      <c r="G16" s="163">
        <v>0</v>
      </c>
      <c r="H16" s="164">
        <v>0</v>
      </c>
      <c r="I16" s="164">
        <v>0</v>
      </c>
      <c r="J16" s="165">
        <v>0</v>
      </c>
      <c r="K16" s="163">
        <v>0</v>
      </c>
      <c r="L16" s="164">
        <v>0</v>
      </c>
      <c r="M16" s="164">
        <v>6240</v>
      </c>
      <c r="N16" s="165">
        <v>11979.81</v>
      </c>
      <c r="O16" s="162">
        <v>0</v>
      </c>
      <c r="P16" s="166">
        <f t="shared" si="0"/>
        <v>18219.809999999998</v>
      </c>
      <c r="Q16" s="167">
        <f t="shared" si="1"/>
        <v>65.780236840205063</v>
      </c>
      <c r="R16" s="168">
        <v>3238</v>
      </c>
      <c r="S16" s="169">
        <v>0</v>
      </c>
      <c r="T16" s="170">
        <f>'[1]Detail for Event Budget'!N10</f>
        <v>0</v>
      </c>
      <c r="U16" s="171">
        <f>'[1]Detail for Event Budget'!N14</f>
        <v>0</v>
      </c>
      <c r="V16" s="172">
        <f t="shared" si="4"/>
        <v>3238</v>
      </c>
      <c r="W16" s="173">
        <f t="shared" si="5"/>
        <v>11.690374756300095</v>
      </c>
      <c r="X16" s="174">
        <f>'[1]Detail for Event Budget'!N18</f>
        <v>0</v>
      </c>
      <c r="Y16" s="175">
        <f>'[2]Detail for Event Budget'!N23</f>
        <v>0</v>
      </c>
      <c r="Z16" s="176">
        <f>'[2]Detail for Event Budget'!N27</f>
        <v>6240</v>
      </c>
      <c r="AA16" s="65">
        <f t="shared" si="6"/>
        <v>6240</v>
      </c>
      <c r="AB16" s="65">
        <f t="shared" si="7"/>
        <v>22.528702433388691</v>
      </c>
      <c r="AC16" s="176"/>
      <c r="AD16" s="176"/>
      <c r="AE16" s="177">
        <f t="shared" si="8"/>
        <v>0</v>
      </c>
      <c r="AF16" s="167">
        <f t="shared" si="9"/>
        <v>27697.809999999998</v>
      </c>
      <c r="AG16" s="167">
        <f t="shared" si="3"/>
        <v>99.999314029893853</v>
      </c>
      <c r="AI16" s="76"/>
      <c r="AJ16" s="125"/>
    </row>
    <row r="17" spans="1:36" ht="15.75" thickBot="1" x14ac:dyDescent="0.3">
      <c r="A17" s="247"/>
      <c r="B17" s="178" t="s">
        <v>42</v>
      </c>
      <c r="C17" s="179">
        <v>3600</v>
      </c>
      <c r="D17" s="180">
        <v>0</v>
      </c>
      <c r="E17" s="13"/>
      <c r="F17" s="181"/>
      <c r="G17" s="182"/>
      <c r="H17" s="183"/>
      <c r="I17" s="183"/>
      <c r="J17" s="184"/>
      <c r="K17" s="182"/>
      <c r="L17" s="183"/>
      <c r="M17" s="183"/>
      <c r="N17" s="184"/>
      <c r="O17" s="185"/>
      <c r="P17" s="186"/>
      <c r="Q17" s="187"/>
      <c r="R17" s="168"/>
      <c r="S17" s="169"/>
      <c r="T17" s="170"/>
      <c r="U17" s="171"/>
      <c r="V17" s="172"/>
      <c r="W17" s="188"/>
      <c r="X17" s="189"/>
      <c r="Y17" s="176"/>
      <c r="Z17" s="190"/>
      <c r="AA17" s="191"/>
      <c r="AB17" s="191"/>
      <c r="AC17" s="192"/>
      <c r="AD17" s="192"/>
      <c r="AE17" s="193"/>
      <c r="AF17" s="167"/>
      <c r="AG17" s="194"/>
      <c r="AI17" s="76"/>
      <c r="AJ17" s="125"/>
    </row>
    <row r="18" spans="1:36" ht="15.75" thickBot="1" x14ac:dyDescent="0.3">
      <c r="A18" s="195"/>
      <c r="B18" s="196"/>
      <c r="C18" s="197">
        <f>SUM(C11:C17)</f>
        <v>440118.4</v>
      </c>
      <c r="D18" s="197">
        <f>SUM(D11:D17)</f>
        <v>440118.02399999998</v>
      </c>
      <c r="E18" s="198"/>
      <c r="F18" s="199">
        <f t="shared" ref="F18:O18" si="11">SUM(F11:F16)</f>
        <v>0</v>
      </c>
      <c r="G18" s="200">
        <f t="shared" si="11"/>
        <v>0</v>
      </c>
      <c r="H18" s="201">
        <f t="shared" si="11"/>
        <v>0</v>
      </c>
      <c r="I18" s="201">
        <f t="shared" si="11"/>
        <v>0</v>
      </c>
      <c r="J18" s="202">
        <f t="shared" si="11"/>
        <v>9930.01</v>
      </c>
      <c r="K18" s="200">
        <f t="shared" si="11"/>
        <v>18439.47</v>
      </c>
      <c r="L18" s="201">
        <f t="shared" si="11"/>
        <v>23728.510000000002</v>
      </c>
      <c r="M18" s="201">
        <f t="shared" si="11"/>
        <v>44865.539999999994</v>
      </c>
      <c r="N18" s="202">
        <f t="shared" si="11"/>
        <v>55938.439999999995</v>
      </c>
      <c r="O18" s="194">
        <f t="shared" si="11"/>
        <v>29782.932000000001</v>
      </c>
      <c r="P18" s="199">
        <f>SUM(F18:O18)</f>
        <v>182684.902</v>
      </c>
      <c r="Q18" s="187">
        <f t="shared" si="1"/>
        <v>41.508161910678758</v>
      </c>
      <c r="R18" s="203">
        <f t="shared" ref="R18:AD18" si="12">SUM(R11:R16)</f>
        <v>33012.376000000004</v>
      </c>
      <c r="S18" s="204">
        <f t="shared" si="12"/>
        <v>29774.376</v>
      </c>
      <c r="T18" s="205">
        <f t="shared" si="12"/>
        <v>29774.376</v>
      </c>
      <c r="U18" s="206">
        <f t="shared" si="12"/>
        <v>30013.272000000001</v>
      </c>
      <c r="V18" s="167">
        <f>SUM(V11:V16)</f>
        <v>122574.39999999999</v>
      </c>
      <c r="W18" s="207">
        <f t="shared" si="5"/>
        <v>27.850347705823562</v>
      </c>
      <c r="X18" s="206">
        <f t="shared" si="12"/>
        <v>30013.272000000001</v>
      </c>
      <c r="Y18" s="206">
        <f t="shared" si="12"/>
        <v>35250.006857142856</v>
      </c>
      <c r="Z18" s="208">
        <f t="shared" si="12"/>
        <v>41490.006857142856</v>
      </c>
      <c r="AA18" s="167">
        <f t="shared" si="6"/>
        <v>106753.28571428571</v>
      </c>
      <c r="AB18" s="167">
        <f t="shared" si="7"/>
        <v>24.25560415455417</v>
      </c>
      <c r="AC18" s="187">
        <f t="shared" si="12"/>
        <v>28105.546285714285</v>
      </c>
      <c r="AD18" s="187">
        <f t="shared" si="12"/>
        <v>0</v>
      </c>
      <c r="AE18" s="209">
        <f>SUM(AE11:AE16)</f>
        <v>28105.546285714285</v>
      </c>
      <c r="AF18" s="167">
        <f>SUM(AF11:AF16)</f>
        <v>440118.13400000002</v>
      </c>
      <c r="AG18" s="194">
        <f t="shared" si="3"/>
        <v>100.0000249932959</v>
      </c>
      <c r="AJ18" s="125"/>
    </row>
    <row r="19" spans="1:36" x14ac:dyDescent="0.25">
      <c r="A19" s="210"/>
      <c r="B19" s="210"/>
      <c r="C19" s="210"/>
      <c r="D19" s="211"/>
      <c r="E19" s="212"/>
      <c r="F19" s="213"/>
      <c r="G19" s="211"/>
      <c r="H19" s="211"/>
      <c r="I19" s="211"/>
      <c r="J19" s="211"/>
      <c r="K19" s="211"/>
      <c r="L19" s="211"/>
      <c r="M19" s="211"/>
      <c r="N19" s="214"/>
      <c r="O19" s="211"/>
      <c r="P19" s="215"/>
      <c r="Q19" s="215"/>
      <c r="R19" s="211"/>
      <c r="S19" s="211"/>
      <c r="T19" s="211"/>
      <c r="U19" s="211"/>
      <c r="V19" s="211"/>
      <c r="W19" s="211"/>
      <c r="X19" s="211"/>
      <c r="Y19" s="211"/>
      <c r="Z19" s="211"/>
      <c r="AA19" s="211"/>
      <c r="AB19" s="211"/>
      <c r="AC19" s="211"/>
      <c r="AD19" s="211"/>
      <c r="AE19" s="211"/>
      <c r="AF19" s="215"/>
      <c r="AG19" s="213"/>
    </row>
    <row r="20" spans="1:36" x14ac:dyDescent="0.25">
      <c r="W20" s="216"/>
      <c r="AA20" s="76"/>
    </row>
    <row r="21" spans="1:36" s="76" customFormat="1" x14ac:dyDescent="0.25"/>
    <row r="22" spans="1:36" x14ac:dyDescent="0.25">
      <c r="E22" s="76" t="s">
        <v>1</v>
      </c>
      <c r="F22">
        <v>324218</v>
      </c>
      <c r="S22" s="76"/>
      <c r="T22" s="76"/>
      <c r="W22" s="217"/>
      <c r="AF22" s="216"/>
    </row>
    <row r="23" spans="1:36" x14ac:dyDescent="0.25">
      <c r="F23">
        <v>14599</v>
      </c>
      <c r="W23" s="76"/>
    </row>
    <row r="24" spans="1:36" x14ac:dyDescent="0.25">
      <c r="F24">
        <v>229</v>
      </c>
    </row>
    <row r="25" spans="1:36" x14ac:dyDescent="0.25">
      <c r="F25">
        <v>5610</v>
      </c>
    </row>
    <row r="26" spans="1:36" x14ac:dyDescent="0.25">
      <c r="F26">
        <v>67764</v>
      </c>
    </row>
    <row r="27" spans="1:36" x14ac:dyDescent="0.25">
      <c r="F27">
        <v>27698</v>
      </c>
    </row>
    <row r="29" spans="1:36" x14ac:dyDescent="0.25">
      <c r="F29">
        <f>SUM(F22:F28)</f>
        <v>440118</v>
      </c>
    </row>
    <row r="31" spans="1:36" x14ac:dyDescent="0.25">
      <c r="F31" s="216">
        <f>D18-F29</f>
        <v>2.3999999975785613E-2</v>
      </c>
    </row>
  </sheetData>
  <mergeCells count="25">
    <mergeCell ref="B2:Q2"/>
    <mergeCell ref="F6:Q6"/>
    <mergeCell ref="R6:W6"/>
    <mergeCell ref="X6:AB6"/>
    <mergeCell ref="AC6:AG6"/>
    <mergeCell ref="X7:Z7"/>
    <mergeCell ref="AA7:AB7"/>
    <mergeCell ref="C8:C10"/>
    <mergeCell ref="D8:D10"/>
    <mergeCell ref="P8:P10"/>
    <mergeCell ref="Q8:Q10"/>
    <mergeCell ref="V8:V10"/>
    <mergeCell ref="W8:W10"/>
    <mergeCell ref="AA8:AA10"/>
    <mergeCell ref="AB8:AB10"/>
    <mergeCell ref="G7:J7"/>
    <mergeCell ref="K7:N7"/>
    <mergeCell ref="P7:Q7"/>
    <mergeCell ref="R7:T7"/>
    <mergeCell ref="V7:W7"/>
    <mergeCell ref="AE8:AE10"/>
    <mergeCell ref="AF8:AF10"/>
    <mergeCell ref="AG8:AG10"/>
    <mergeCell ref="A11:A15"/>
    <mergeCell ref="A16:A17"/>
  </mergeCells>
  <pageMargins left="0.7" right="0.7" top="0.75" bottom="0.75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7"/>
  <sheetViews>
    <sheetView tabSelected="1" topLeftCell="B7" zoomScaleNormal="100" workbookViewId="0">
      <selection activeCell="H9" sqref="H9"/>
    </sheetView>
  </sheetViews>
  <sheetFormatPr defaultColWidth="9.140625" defaultRowHeight="14.25" x14ac:dyDescent="0.25"/>
  <cols>
    <col min="1" max="1" width="9.140625" style="218"/>
    <col min="2" max="2" width="33.85546875" style="219" customWidth="1"/>
    <col min="3" max="3" width="8" style="219" customWidth="1"/>
    <col min="4" max="4" width="13" style="219" customWidth="1"/>
    <col min="5" max="5" width="12.85546875" style="219" customWidth="1"/>
    <col min="6" max="6" width="45.7109375" style="219" customWidth="1"/>
    <col min="7" max="7" width="44" style="219" customWidth="1"/>
    <col min="8" max="9" width="9.140625" style="219" customWidth="1"/>
    <col min="10" max="11" width="9.140625" style="219"/>
    <col min="12" max="12" width="14.5703125" style="219" customWidth="1"/>
    <col min="13" max="16384" width="9.140625" style="219"/>
  </cols>
  <sheetData>
    <row r="1" spans="1:12" x14ac:dyDescent="0.25">
      <c r="G1" s="219" t="e">
        <f>+G:JG:MG:NG:JG:KG:I</f>
        <v>#NAME?</v>
      </c>
    </row>
    <row r="2" spans="1:12" ht="22.5" customHeight="1" x14ac:dyDescent="0.25">
      <c r="B2" s="273" t="s">
        <v>43</v>
      </c>
      <c r="C2" s="273"/>
      <c r="D2" s="273"/>
    </row>
    <row r="4" spans="1:12" ht="49.5" customHeight="1" x14ac:dyDescent="0.25">
      <c r="B4" s="220" t="s">
        <v>44</v>
      </c>
      <c r="C4" s="221" t="s">
        <v>45</v>
      </c>
      <c r="D4" s="221" t="s">
        <v>46</v>
      </c>
      <c r="E4" s="222" t="s">
        <v>47</v>
      </c>
      <c r="F4" s="220" t="s">
        <v>48</v>
      </c>
      <c r="G4" s="219">
        <f>'[3]Reallocated Core Budget'!AF24</f>
        <v>0</v>
      </c>
    </row>
    <row r="5" spans="1:12" s="226" customFormat="1" ht="23.25" customHeight="1" x14ac:dyDescent="0.25">
      <c r="A5" s="223">
        <v>1</v>
      </c>
      <c r="B5" s="224" t="s">
        <v>49</v>
      </c>
      <c r="C5" s="225"/>
      <c r="D5" s="225"/>
      <c r="E5" s="225"/>
      <c r="F5" s="224"/>
      <c r="H5" s="226">
        <f>2208.33</f>
        <v>2208.33</v>
      </c>
    </row>
    <row r="6" spans="1:12" ht="57" customHeight="1" x14ac:dyDescent="0.25">
      <c r="A6" s="227" t="s">
        <v>50</v>
      </c>
      <c r="B6" s="228" t="s">
        <v>51</v>
      </c>
      <c r="C6" s="229">
        <v>5</v>
      </c>
      <c r="D6" s="229">
        <v>3083.33</v>
      </c>
      <c r="E6" s="229">
        <f>C6*D6</f>
        <v>15416.65</v>
      </c>
      <c r="F6" s="228" t="s">
        <v>52</v>
      </c>
      <c r="G6" s="230">
        <f>G4-E12</f>
        <v>-49679.556000000004</v>
      </c>
      <c r="H6" s="219">
        <f>G6/7</f>
        <v>-7097.0794285714292</v>
      </c>
    </row>
    <row r="7" spans="1:12" ht="47.25" customHeight="1" x14ac:dyDescent="0.25">
      <c r="A7" s="227" t="s">
        <v>53</v>
      </c>
      <c r="B7" s="228" t="s">
        <v>54</v>
      </c>
      <c r="C7" s="229">
        <v>3</v>
      </c>
      <c r="D7" s="229">
        <v>850</v>
      </c>
      <c r="E7" s="229">
        <f t="shared" ref="E7" si="0">C7*D7</f>
        <v>2550</v>
      </c>
      <c r="F7" s="228" t="s">
        <v>55</v>
      </c>
    </row>
    <row r="8" spans="1:12" ht="47.25" customHeight="1" x14ac:dyDescent="0.25">
      <c r="A8" s="227">
        <v>1.3</v>
      </c>
      <c r="B8" s="228" t="s">
        <v>56</v>
      </c>
      <c r="C8" s="229">
        <f>2*3</f>
        <v>6</v>
      </c>
      <c r="D8" s="229">
        <f>H5</f>
        <v>2208.33</v>
      </c>
      <c r="E8" s="229">
        <f>D8*C8</f>
        <v>13249.98</v>
      </c>
      <c r="F8" s="228" t="s">
        <v>57</v>
      </c>
      <c r="H8" s="219">
        <f>740*H5</f>
        <v>1634164.2</v>
      </c>
      <c r="L8" s="219" t="s">
        <v>1</v>
      </c>
    </row>
    <row r="9" spans="1:12" ht="128.25" x14ac:dyDescent="0.25">
      <c r="A9" s="227" t="s">
        <v>58</v>
      </c>
      <c r="B9" s="228" t="s">
        <v>36</v>
      </c>
      <c r="C9" s="229">
        <v>7</v>
      </c>
      <c r="D9" s="229">
        <f>10183/7</f>
        <v>1454.7142857142858</v>
      </c>
      <c r="E9" s="229">
        <f>C9*D9</f>
        <v>10183</v>
      </c>
      <c r="F9" s="228" t="s">
        <v>59</v>
      </c>
    </row>
    <row r="10" spans="1:12" s="226" customFormat="1" ht="21.75" customHeight="1" x14ac:dyDescent="0.25">
      <c r="A10" s="223"/>
      <c r="B10" s="224" t="s">
        <v>60</v>
      </c>
      <c r="C10" s="231"/>
      <c r="D10" s="231"/>
      <c r="E10" s="231">
        <f>SUM(E6:E9)</f>
        <v>41399.630000000005</v>
      </c>
      <c r="F10" s="224"/>
      <c r="K10" s="226" t="s">
        <v>1</v>
      </c>
    </row>
    <row r="11" spans="1:12" s="226" customFormat="1" ht="30" x14ac:dyDescent="0.25">
      <c r="A11" s="223">
        <v>2</v>
      </c>
      <c r="B11" s="232" t="s">
        <v>61</v>
      </c>
      <c r="C11" s="233"/>
      <c r="D11" s="233"/>
      <c r="E11" s="233">
        <f>E10*20%</f>
        <v>8279.9260000000013</v>
      </c>
      <c r="F11" s="232"/>
    </row>
    <row r="12" spans="1:12" s="226" customFormat="1" ht="26.25" customHeight="1" x14ac:dyDescent="0.25">
      <c r="A12" s="223"/>
      <c r="B12" s="234" t="s">
        <v>62</v>
      </c>
      <c r="C12" s="235"/>
      <c r="D12" s="235"/>
      <c r="E12" s="235">
        <f>SUM(E10:E11)</f>
        <v>49679.556000000004</v>
      </c>
      <c r="F12" s="234"/>
    </row>
    <row r="17" spans="6:6" x14ac:dyDescent="0.25">
      <c r="F17" s="219" t="s">
        <v>1</v>
      </c>
    </row>
  </sheetData>
  <mergeCells count="1">
    <mergeCell ref="B2:D2"/>
  </mergeCells>
  <pageMargins left="0.25" right="0.25" top="0.75" bottom="0.75" header="0.3" footer="0.3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Overall budget end 31-03-2022</vt:lpstr>
      <vt:lpstr>Recap use of remaining funds</vt:lpstr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2022-04-22T08:33:37Z</dcterms:modified>
</cp:coreProperties>
</file>