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520" windowHeight="1008" tabRatio="644" firstSheet="2" activeTab="2"/>
  </bookViews>
  <sheets>
    <sheet name="budgettrimestreloperationel2015" sheetId="4" r:id="rId1"/>
    <sheet name="budgetinit" sheetId="7" r:id="rId2"/>
    <sheet name="dailydiary" sheetId="1" r:id="rId3"/>
    <sheet name="2015budget per Activity" sheetId="5" r:id="rId4"/>
    <sheet name="year2budget per activiy" sheetId="3" r:id="rId5"/>
    <sheet name="Sheet1" sheetId="8" r:id="rId6"/>
  </sheets>
  <calcPr calcId="124519"/>
</workbook>
</file>

<file path=xl/calcChain.xml><?xml version="1.0" encoding="utf-8"?>
<calcChain xmlns="http://schemas.openxmlformats.org/spreadsheetml/2006/main">
  <c r="C921" i="1"/>
  <c r="C752" l="1"/>
  <c r="C519" l="1"/>
  <c r="C560"/>
  <c r="C424"/>
  <c r="H54" i="4"/>
  <c r="F96"/>
  <c r="F102"/>
  <c r="F97"/>
  <c r="F80"/>
  <c r="F72"/>
  <c r="F59"/>
  <c r="F44"/>
  <c r="F42"/>
  <c r="F25"/>
  <c r="F18"/>
  <c r="F6"/>
  <c r="F5"/>
  <c r="M106"/>
  <c r="K106"/>
  <c r="I106"/>
  <c r="G106"/>
  <c r="O106" s="1"/>
  <c r="M99"/>
  <c r="O99" s="1"/>
  <c r="O102" s="1"/>
  <c r="K99"/>
  <c r="I99"/>
  <c r="G99"/>
  <c r="O84"/>
  <c r="O66"/>
  <c r="F47" i="1"/>
  <c r="M104" i="4"/>
  <c r="K104"/>
  <c r="G104"/>
  <c r="I104" s="1"/>
  <c r="M48"/>
  <c r="O48" s="1"/>
  <c r="M56"/>
  <c r="O56" s="1"/>
  <c r="G79"/>
  <c r="I79" s="1"/>
  <c r="K79" s="1"/>
  <c r="M79" s="1"/>
  <c r="O79" s="1"/>
  <c r="M95"/>
  <c r="O95" s="1"/>
  <c r="O89" s="1"/>
  <c r="I90"/>
  <c r="K84"/>
  <c r="M84"/>
  <c r="K87"/>
  <c r="M87" s="1"/>
  <c r="O87" s="1"/>
  <c r="I87"/>
  <c r="G102"/>
  <c r="H102"/>
  <c r="I102"/>
  <c r="J102"/>
  <c r="K102"/>
  <c r="L102"/>
  <c r="M102"/>
  <c r="N102"/>
  <c r="G72"/>
  <c r="H72"/>
  <c r="K72"/>
  <c r="L72"/>
  <c r="M72"/>
  <c r="N72"/>
  <c r="G59"/>
  <c r="H59"/>
  <c r="I59"/>
  <c r="J59"/>
  <c r="K59"/>
  <c r="L59"/>
  <c r="N59"/>
  <c r="G33"/>
  <c r="H33"/>
  <c r="H25" s="1"/>
  <c r="J33"/>
  <c r="J25" s="1"/>
  <c r="K33"/>
  <c r="L33"/>
  <c r="N33"/>
  <c r="G26"/>
  <c r="G25" s="1"/>
  <c r="H26"/>
  <c r="J26"/>
  <c r="L26"/>
  <c r="N26"/>
  <c r="I56"/>
  <c r="M46"/>
  <c r="O46" s="1"/>
  <c r="M66"/>
  <c r="K66"/>
  <c r="M75"/>
  <c r="K75"/>
  <c r="O75" s="1"/>
  <c r="I75"/>
  <c r="C56"/>
  <c r="I48"/>
  <c r="I50"/>
  <c r="M50" s="1"/>
  <c r="O50" s="1"/>
  <c r="I106" i="7"/>
  <c r="I101"/>
  <c r="E101"/>
  <c r="I100"/>
  <c r="E100"/>
  <c r="I99"/>
  <c r="E99"/>
  <c r="E98" s="1"/>
  <c r="E102" s="1"/>
  <c r="I98"/>
  <c r="G98"/>
  <c r="C98"/>
  <c r="I96"/>
  <c r="E96"/>
  <c r="I95"/>
  <c r="E95"/>
  <c r="I94"/>
  <c r="E94"/>
  <c r="I93"/>
  <c r="E93"/>
  <c r="I92"/>
  <c r="E92"/>
  <c r="I91"/>
  <c r="E91"/>
  <c r="I90"/>
  <c r="I89" s="1"/>
  <c r="H89" s="1"/>
  <c r="E90"/>
  <c r="G89"/>
  <c r="C89"/>
  <c r="I88"/>
  <c r="E88"/>
  <c r="I87"/>
  <c r="E87"/>
  <c r="I86"/>
  <c r="E86"/>
  <c r="I85"/>
  <c r="E85"/>
  <c r="I84"/>
  <c r="I97" s="1"/>
  <c r="E84"/>
  <c r="I79"/>
  <c r="E79"/>
  <c r="I78"/>
  <c r="E78"/>
  <c r="I76"/>
  <c r="E76"/>
  <c r="I75"/>
  <c r="I74" s="1"/>
  <c r="I80" s="1"/>
  <c r="E75"/>
  <c r="E74" s="1"/>
  <c r="D74" s="1"/>
  <c r="G74"/>
  <c r="C74"/>
  <c r="I68"/>
  <c r="E68"/>
  <c r="I67"/>
  <c r="E67"/>
  <c r="I66"/>
  <c r="E66"/>
  <c r="I65"/>
  <c r="J65" s="1"/>
  <c r="L65" s="1"/>
  <c r="N65" s="1"/>
  <c r="P65" s="1"/>
  <c r="E65"/>
  <c r="J64"/>
  <c r="L64" s="1"/>
  <c r="N64" s="1"/>
  <c r="P64" s="1"/>
  <c r="I64"/>
  <c r="E64"/>
  <c r="J63"/>
  <c r="I63"/>
  <c r="I62" s="1"/>
  <c r="H62" s="1"/>
  <c r="E63"/>
  <c r="G62"/>
  <c r="C62"/>
  <c r="I61"/>
  <c r="I72" s="1"/>
  <c r="E61"/>
  <c r="I56"/>
  <c r="G56"/>
  <c r="E56"/>
  <c r="C56"/>
  <c r="I55"/>
  <c r="E55"/>
  <c r="I54"/>
  <c r="C54"/>
  <c r="E54" s="1"/>
  <c r="I53"/>
  <c r="C53"/>
  <c r="E53" s="1"/>
  <c r="I52"/>
  <c r="E52"/>
  <c r="C52"/>
  <c r="I51"/>
  <c r="C51"/>
  <c r="E51" s="1"/>
  <c r="G50"/>
  <c r="I50" s="1"/>
  <c r="C50"/>
  <c r="E50" s="1"/>
  <c r="I48"/>
  <c r="E48"/>
  <c r="I47"/>
  <c r="E47"/>
  <c r="I46"/>
  <c r="I44" s="1"/>
  <c r="I59" s="1"/>
  <c r="E46"/>
  <c r="I40"/>
  <c r="G40"/>
  <c r="E40"/>
  <c r="C40"/>
  <c r="I39"/>
  <c r="E39"/>
  <c r="I38"/>
  <c r="C38"/>
  <c r="E38" s="1"/>
  <c r="I37"/>
  <c r="C37"/>
  <c r="E37" s="1"/>
  <c r="I36"/>
  <c r="E36"/>
  <c r="C36"/>
  <c r="I35"/>
  <c r="C35"/>
  <c r="E35" s="1"/>
  <c r="C34"/>
  <c r="G34" s="1"/>
  <c r="I30"/>
  <c r="E30"/>
  <c r="I29"/>
  <c r="E29"/>
  <c r="I28"/>
  <c r="E28"/>
  <c r="I27"/>
  <c r="I26" s="1"/>
  <c r="E27"/>
  <c r="G26"/>
  <c r="C26"/>
  <c r="I23"/>
  <c r="H23"/>
  <c r="G23"/>
  <c r="E23"/>
  <c r="D23"/>
  <c r="C23"/>
  <c r="J22"/>
  <c r="I22"/>
  <c r="E22"/>
  <c r="I21"/>
  <c r="J21" s="1"/>
  <c r="E21"/>
  <c r="J20"/>
  <c r="I20"/>
  <c r="E20"/>
  <c r="I19"/>
  <c r="J19" s="1"/>
  <c r="E19"/>
  <c r="E18" s="1"/>
  <c r="D18" s="1"/>
  <c r="G18"/>
  <c r="C18"/>
  <c r="C5" s="1"/>
  <c r="I16"/>
  <c r="J16" s="1"/>
  <c r="E16"/>
  <c r="J15"/>
  <c r="I15"/>
  <c r="E15"/>
  <c r="I14"/>
  <c r="J14" s="1"/>
  <c r="E14"/>
  <c r="I13"/>
  <c r="J13" s="1"/>
  <c r="E13"/>
  <c r="J12"/>
  <c r="I12"/>
  <c r="E12"/>
  <c r="I11"/>
  <c r="J11" s="1"/>
  <c r="E11"/>
  <c r="I10"/>
  <c r="J10" s="1"/>
  <c r="E10"/>
  <c r="I9"/>
  <c r="J9" s="1"/>
  <c r="E9"/>
  <c r="I8"/>
  <c r="J8" s="1"/>
  <c r="E8"/>
  <c r="J7"/>
  <c r="I7"/>
  <c r="E7"/>
  <c r="G6"/>
  <c r="E6"/>
  <c r="D6" s="1"/>
  <c r="C6"/>
  <c r="O44" i="4" l="1"/>
  <c r="O59" s="1"/>
  <c r="L25"/>
  <c r="O104"/>
  <c r="N25"/>
  <c r="J106" i="7"/>
  <c r="L106" s="1"/>
  <c r="L9"/>
  <c r="N9" s="1"/>
  <c r="P9" s="1"/>
  <c r="E26"/>
  <c r="E89"/>
  <c r="D89" s="1"/>
  <c r="E34"/>
  <c r="G44"/>
  <c r="E62"/>
  <c r="D62" s="1"/>
  <c r="H98"/>
  <c r="M59" i="4"/>
  <c r="I34" i="7"/>
  <c r="I33" s="1"/>
  <c r="G33"/>
  <c r="L8"/>
  <c r="N8" s="1"/>
  <c r="P8" s="1"/>
  <c r="L7"/>
  <c r="N7" s="1"/>
  <c r="P7" s="1"/>
  <c r="J6"/>
  <c r="J5" s="1"/>
  <c r="D26"/>
  <c r="N106"/>
  <c r="E72"/>
  <c r="E44"/>
  <c r="E33"/>
  <c r="E25" s="1"/>
  <c r="E80"/>
  <c r="E5"/>
  <c r="I6"/>
  <c r="H26"/>
  <c r="C44"/>
  <c r="H44"/>
  <c r="D98"/>
  <c r="I102"/>
  <c r="J18"/>
  <c r="H74"/>
  <c r="I18"/>
  <c r="H18" s="1"/>
  <c r="C33"/>
  <c r="G63" i="4"/>
  <c r="O63" s="1"/>
  <c r="E101"/>
  <c r="E100"/>
  <c r="E99"/>
  <c r="E102" s="1"/>
  <c r="E96"/>
  <c r="G96" s="1"/>
  <c r="I96" s="1"/>
  <c r="K96" s="1"/>
  <c r="M96" s="1"/>
  <c r="O96" s="1"/>
  <c r="E95"/>
  <c r="E94"/>
  <c r="E93"/>
  <c r="E92"/>
  <c r="E91"/>
  <c r="E90"/>
  <c r="C89"/>
  <c r="E88"/>
  <c r="G88" s="1"/>
  <c r="I88" s="1"/>
  <c r="K88" s="1"/>
  <c r="M88" s="1"/>
  <c r="O88" s="1"/>
  <c r="E87"/>
  <c r="E86"/>
  <c r="M86" s="1"/>
  <c r="O86" s="1"/>
  <c r="E85"/>
  <c r="M85" s="1"/>
  <c r="O85" s="1"/>
  <c r="E84"/>
  <c r="E79"/>
  <c r="E78"/>
  <c r="G78" s="1"/>
  <c r="I78" s="1"/>
  <c r="K78" s="1"/>
  <c r="M78" s="1"/>
  <c r="O78" s="1"/>
  <c r="E76"/>
  <c r="I76" s="1"/>
  <c r="K76" s="1"/>
  <c r="M76" s="1"/>
  <c r="O76" s="1"/>
  <c r="O74" s="1"/>
  <c r="O80" s="1"/>
  <c r="E75"/>
  <c r="C74"/>
  <c r="E68"/>
  <c r="E67"/>
  <c r="E66"/>
  <c r="E65"/>
  <c r="E64"/>
  <c r="G64" s="1"/>
  <c r="E63"/>
  <c r="C62"/>
  <c r="E61"/>
  <c r="I61" s="1"/>
  <c r="O61" s="1"/>
  <c r="E55"/>
  <c r="E54"/>
  <c r="E53"/>
  <c r="E52"/>
  <c r="E51"/>
  <c r="C50"/>
  <c r="E50" s="1"/>
  <c r="E48"/>
  <c r="E47"/>
  <c r="E46"/>
  <c r="E40"/>
  <c r="E39"/>
  <c r="E38"/>
  <c r="E37"/>
  <c r="E36"/>
  <c r="E35"/>
  <c r="E34"/>
  <c r="E30"/>
  <c r="I30" s="1"/>
  <c r="K30" s="1"/>
  <c r="M30" s="1"/>
  <c r="O30" s="1"/>
  <c r="E29"/>
  <c r="E28"/>
  <c r="K28" s="1"/>
  <c r="E27"/>
  <c r="C26"/>
  <c r="E23"/>
  <c r="D23"/>
  <c r="C23"/>
  <c r="E22"/>
  <c r="G22" s="1"/>
  <c r="E21"/>
  <c r="G21" s="1"/>
  <c r="I21" s="1"/>
  <c r="K21" s="1"/>
  <c r="M21" s="1"/>
  <c r="O21" s="1"/>
  <c r="E20"/>
  <c r="G20" s="1"/>
  <c r="I20" s="1"/>
  <c r="K20" s="1"/>
  <c r="M20" s="1"/>
  <c r="O20" s="1"/>
  <c r="E19"/>
  <c r="C18"/>
  <c r="E16"/>
  <c r="E15"/>
  <c r="G15" s="1"/>
  <c r="I15" s="1"/>
  <c r="E14"/>
  <c r="G14" s="1"/>
  <c r="I14" s="1"/>
  <c r="K14" s="1"/>
  <c r="M14" s="1"/>
  <c r="O14" s="1"/>
  <c r="E13"/>
  <c r="G13" s="1"/>
  <c r="I13" s="1"/>
  <c r="K13" s="1"/>
  <c r="E12"/>
  <c r="G12" s="1"/>
  <c r="E11"/>
  <c r="G11" s="1"/>
  <c r="E10"/>
  <c r="E9"/>
  <c r="G9" s="1"/>
  <c r="E8"/>
  <c r="G8" s="1"/>
  <c r="E7"/>
  <c r="C6"/>
  <c r="G16" l="1"/>
  <c r="M16"/>
  <c r="K16"/>
  <c r="I7"/>
  <c r="M7"/>
  <c r="K7"/>
  <c r="I9"/>
  <c r="K9" s="1"/>
  <c r="M13"/>
  <c r="O13" s="1"/>
  <c r="I64"/>
  <c r="O64" s="1"/>
  <c r="O62" s="1"/>
  <c r="O72" s="1"/>
  <c r="O97"/>
  <c r="I10"/>
  <c r="K10"/>
  <c r="M10"/>
  <c r="G10"/>
  <c r="I22"/>
  <c r="K22" s="1"/>
  <c r="M22"/>
  <c r="M40"/>
  <c r="O40" s="1"/>
  <c r="I40"/>
  <c r="M15"/>
  <c r="O15" s="1"/>
  <c r="K15"/>
  <c r="I11"/>
  <c r="I28"/>
  <c r="I26" s="1"/>
  <c r="M28"/>
  <c r="K26"/>
  <c r="K25" s="1"/>
  <c r="G19"/>
  <c r="G18"/>
  <c r="M34"/>
  <c r="I34"/>
  <c r="I33" s="1"/>
  <c r="I65"/>
  <c r="G65"/>
  <c r="E97" i="7"/>
  <c r="K64" i="4"/>
  <c r="M64" s="1"/>
  <c r="K65"/>
  <c r="M65" s="1"/>
  <c r="O65" s="1"/>
  <c r="I8"/>
  <c r="H33" i="7"/>
  <c r="H6"/>
  <c r="I5"/>
  <c r="E59"/>
  <c r="D44"/>
  <c r="E42"/>
  <c r="D33"/>
  <c r="I25"/>
  <c r="E62" i="4"/>
  <c r="D62" s="1"/>
  <c r="E74"/>
  <c r="D74" s="1"/>
  <c r="E6"/>
  <c r="E5" s="1"/>
  <c r="E18"/>
  <c r="D18" s="1"/>
  <c r="E89"/>
  <c r="D89" s="1"/>
  <c r="C33"/>
  <c r="E33"/>
  <c r="G7"/>
  <c r="E26"/>
  <c r="C44"/>
  <c r="E56"/>
  <c r="E44" s="1"/>
  <c r="M33" l="1"/>
  <c r="M25" s="1"/>
  <c r="O34"/>
  <c r="O33" s="1"/>
  <c r="M26"/>
  <c r="O28"/>
  <c r="O26" s="1"/>
  <c r="O25" s="1"/>
  <c r="O16"/>
  <c r="I16"/>
  <c r="Q7" s="1"/>
  <c r="R7" s="1"/>
  <c r="Q19"/>
  <c r="R19" s="1"/>
  <c r="M9"/>
  <c r="O9" s="1"/>
  <c r="Q8"/>
  <c r="R8" s="1"/>
  <c r="Q5"/>
  <c r="O22"/>
  <c r="Q20"/>
  <c r="R20" s="1"/>
  <c r="E97"/>
  <c r="E80"/>
  <c r="O10"/>
  <c r="Q9"/>
  <c r="R9" s="1"/>
  <c r="K8"/>
  <c r="I19"/>
  <c r="K19" s="1"/>
  <c r="M19" s="1"/>
  <c r="I12"/>
  <c r="K11"/>
  <c r="I42" i="7"/>
  <c r="I103" s="1"/>
  <c r="I25" i="4"/>
  <c r="E25"/>
  <c r="E42" s="1"/>
  <c r="D33"/>
  <c r="D26"/>
  <c r="E103" i="7"/>
  <c r="D6" i="4"/>
  <c r="E72"/>
  <c r="D44"/>
  <c r="E59"/>
  <c r="R5" l="1"/>
  <c r="O19"/>
  <c r="O18" s="1"/>
  <c r="Q17"/>
  <c r="R17" s="1"/>
  <c r="Q13"/>
  <c r="R13" s="1"/>
  <c r="Q12"/>
  <c r="R12" s="1"/>
  <c r="Q6"/>
  <c r="R6" s="1"/>
  <c r="Q14"/>
  <c r="R14" s="1"/>
  <c r="Q15"/>
  <c r="R15" s="1"/>
  <c r="M11"/>
  <c r="O11" s="1"/>
  <c r="K12"/>
  <c r="M8"/>
  <c r="O7"/>
  <c r="E104" i="7"/>
  <c r="I104" s="1"/>
  <c r="I105" s="1"/>
  <c r="I107" s="1"/>
  <c r="E103" i="4"/>
  <c r="O8" l="1"/>
  <c r="Q10"/>
  <c r="M12"/>
  <c r="O12" s="1"/>
  <c r="O6" s="1"/>
  <c r="O5" s="1"/>
  <c r="O42" s="1"/>
  <c r="O103" s="1"/>
  <c r="O105" s="1"/>
  <c r="O107" s="1"/>
  <c r="O110" s="1"/>
  <c r="E105" i="7"/>
  <c r="E107" s="1"/>
  <c r="E110" s="1"/>
  <c r="E105" i="4"/>
  <c r="E107" s="1"/>
  <c r="O111" l="1"/>
  <c r="O113" s="1"/>
  <c r="O112"/>
  <c r="Q11"/>
  <c r="R11" s="1"/>
  <c r="Q16"/>
  <c r="R16" s="1"/>
  <c r="R10"/>
  <c r="E110"/>
  <c r="Q18"/>
  <c r="R18" s="1"/>
  <c r="C111"/>
  <c r="C112"/>
  <c r="E111" i="7"/>
  <c r="F111" s="1"/>
  <c r="E112"/>
  <c r="F112" s="1"/>
  <c r="R21" i="4" l="1"/>
  <c r="Q21"/>
  <c r="Q23" s="1"/>
  <c r="Q25" s="1"/>
  <c r="C113"/>
  <c r="G113" l="1"/>
  <c r="J113" s="1"/>
  <c r="E115"/>
  <c r="X5"/>
</calcChain>
</file>

<file path=xl/comments1.xml><?xml version="1.0" encoding="utf-8"?>
<comments xmlns="http://schemas.openxmlformats.org/spreadsheetml/2006/main">
  <authors>
    <author>HP</author>
  </authors>
  <commentList>
    <comment ref="I7" authorId="0">
      <text>
        <r>
          <rPr>
            <b/>
            <sz val="9"/>
            <color indexed="81"/>
            <rFont val="Tahoma"/>
            <family val="2"/>
          </rPr>
          <t>HP:</t>
        </r>
        <r>
          <rPr>
            <sz val="9"/>
            <color indexed="81"/>
            <rFont val="Tahoma"/>
            <family val="2"/>
          </rPr>
          <t xml:space="preserve">
full time thematic expert for activity 1, 3, 4 </t>
        </r>
      </text>
    </comment>
    <comment ref="K7" authorId="0">
      <text>
        <r>
          <rPr>
            <b/>
            <sz val="9"/>
            <color indexed="81"/>
            <rFont val="Tahoma"/>
            <family val="2"/>
          </rPr>
          <t>HP:</t>
        </r>
        <r>
          <rPr>
            <sz val="9"/>
            <color indexed="81"/>
            <rFont val="Tahoma"/>
            <family val="2"/>
          </rPr>
          <t xml:space="preserve">
</t>
        </r>
      </text>
    </comment>
    <comment ref="I9" authorId="0">
      <text>
        <r>
          <rPr>
            <b/>
            <sz val="9"/>
            <color indexed="81"/>
            <rFont val="Tahoma"/>
            <family val="2"/>
          </rPr>
          <t>HP:</t>
        </r>
        <r>
          <rPr>
            <sz val="9"/>
            <color indexed="81"/>
            <rFont val="Tahoma"/>
            <family val="2"/>
          </rPr>
          <t xml:space="preserve">
fulltime inggeneer for activity 1 </t>
        </r>
      </text>
    </comment>
    <comment ref="G63" authorId="0">
      <text>
        <r>
          <rPr>
            <b/>
            <sz val="9"/>
            <color indexed="81"/>
            <rFont val="Tahoma"/>
            <family val="2"/>
          </rPr>
          <t>HP:</t>
        </r>
        <r>
          <rPr>
            <sz val="9"/>
            <color indexed="81"/>
            <rFont val="Tahoma"/>
            <family val="2"/>
          </rPr>
          <t xml:space="preserve">
laptops for activity 1  ( website development, aptops for staff </t>
        </r>
      </text>
    </comment>
    <comment ref="G64" authorId="0">
      <text>
        <r>
          <rPr>
            <b/>
            <sz val="9"/>
            <color indexed="81"/>
            <rFont val="Tahoma"/>
            <family val="2"/>
          </rPr>
          <t>HP:</t>
        </r>
        <r>
          <rPr>
            <sz val="9"/>
            <color indexed="81"/>
            <rFont val="Tahoma"/>
            <family val="2"/>
          </rPr>
          <t xml:space="preserve">
internet connection funds for activity 1 an 2
</t>
        </r>
      </text>
    </comment>
    <comment ref="G65" authorId="0">
      <text>
        <r>
          <rPr>
            <b/>
            <sz val="9"/>
            <color indexed="81"/>
            <rFont val="Tahoma"/>
            <family val="2"/>
          </rPr>
          <t>HP:</t>
        </r>
        <r>
          <rPr>
            <sz val="9"/>
            <color indexed="81"/>
            <rFont val="Tahoma"/>
            <family val="2"/>
          </rPr>
          <t xml:space="preserve">
archive /storage systems activity 1 and 2</t>
        </r>
      </text>
    </comment>
    <comment ref="G106" author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I106" authorId="0">
      <text>
        <r>
          <rPr>
            <b/>
            <sz val="9"/>
            <color indexed="81"/>
            <rFont val="Tahoma"/>
            <family val="2"/>
          </rPr>
          <t>HP:</t>
        </r>
        <r>
          <rPr>
            <sz val="9"/>
            <color indexed="81"/>
            <rFont val="Tahoma"/>
            <family val="2"/>
          </rPr>
          <t xml:space="preserve">
ACMAD support activity1</t>
        </r>
      </text>
    </comment>
    <comment ref="K106" authorId="0">
      <text>
        <r>
          <rPr>
            <b/>
            <sz val="9"/>
            <color indexed="81"/>
            <rFont val="Tahoma"/>
            <family val="2"/>
          </rPr>
          <t>HP:</t>
        </r>
        <r>
          <rPr>
            <sz val="9"/>
            <color indexed="81"/>
            <rFont val="Tahoma"/>
            <family val="2"/>
          </rPr>
          <t xml:space="preserve">
idem support to activity 1</t>
        </r>
      </text>
    </comment>
  </commentList>
</comments>
</file>

<file path=xl/comments2.xml><?xml version="1.0" encoding="utf-8"?>
<comments xmlns="http://schemas.openxmlformats.org/spreadsheetml/2006/main">
  <authors>
    <author>HP</author>
  </authors>
  <commentList>
    <comment ref="L7" authorId="0">
      <text>
        <r>
          <rPr>
            <b/>
            <sz val="9"/>
            <color indexed="81"/>
            <rFont val="Tahoma"/>
            <family val="2"/>
          </rPr>
          <t>HP:</t>
        </r>
        <r>
          <rPr>
            <sz val="9"/>
            <color indexed="81"/>
            <rFont val="Tahoma"/>
            <family val="2"/>
          </rPr>
          <t xml:space="preserve">
full time thematic expert for activity 1, 3, 4 </t>
        </r>
      </text>
    </comment>
    <comment ref="N7" authorId="0">
      <text>
        <r>
          <rPr>
            <b/>
            <sz val="9"/>
            <color indexed="81"/>
            <rFont val="Tahoma"/>
            <family val="2"/>
          </rPr>
          <t>HP:</t>
        </r>
        <r>
          <rPr>
            <sz val="9"/>
            <color indexed="81"/>
            <rFont val="Tahoma"/>
            <family val="2"/>
          </rPr>
          <t xml:space="preserve">
</t>
        </r>
      </text>
    </comment>
    <comment ref="L9" authorId="0">
      <text>
        <r>
          <rPr>
            <b/>
            <sz val="9"/>
            <color indexed="81"/>
            <rFont val="Tahoma"/>
            <family val="2"/>
          </rPr>
          <t>HP:</t>
        </r>
        <r>
          <rPr>
            <sz val="9"/>
            <color indexed="81"/>
            <rFont val="Tahoma"/>
            <family val="2"/>
          </rPr>
          <t xml:space="preserve">
fulltime inggeneer for activity 1 </t>
        </r>
      </text>
    </comment>
    <comment ref="J63" authorId="0">
      <text>
        <r>
          <rPr>
            <b/>
            <sz val="9"/>
            <color indexed="81"/>
            <rFont val="Tahoma"/>
            <family val="2"/>
          </rPr>
          <t>HP:</t>
        </r>
        <r>
          <rPr>
            <sz val="9"/>
            <color indexed="81"/>
            <rFont val="Tahoma"/>
            <family val="2"/>
          </rPr>
          <t xml:space="preserve">
laptops for activity 1  ( website development, aptops for staff </t>
        </r>
      </text>
    </comment>
    <comment ref="J64" authorId="0">
      <text>
        <r>
          <rPr>
            <b/>
            <sz val="9"/>
            <color indexed="81"/>
            <rFont val="Tahoma"/>
            <family val="2"/>
          </rPr>
          <t>HP:</t>
        </r>
        <r>
          <rPr>
            <sz val="9"/>
            <color indexed="81"/>
            <rFont val="Tahoma"/>
            <family val="2"/>
          </rPr>
          <t xml:space="preserve">
internet connection funds for activity 1 an 2
</t>
        </r>
      </text>
    </comment>
    <comment ref="J65" authorId="0">
      <text>
        <r>
          <rPr>
            <b/>
            <sz val="9"/>
            <color indexed="81"/>
            <rFont val="Tahoma"/>
            <family val="2"/>
          </rPr>
          <t>HP:</t>
        </r>
        <r>
          <rPr>
            <sz val="9"/>
            <color indexed="81"/>
            <rFont val="Tahoma"/>
            <family val="2"/>
          </rPr>
          <t xml:space="preserve">
archive /storage systems activity 1 and 2</t>
        </r>
      </text>
    </comment>
    <comment ref="J106" author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L106" authorId="0">
      <text>
        <r>
          <rPr>
            <b/>
            <sz val="9"/>
            <color indexed="81"/>
            <rFont val="Tahoma"/>
            <family val="2"/>
          </rPr>
          <t>HP:</t>
        </r>
        <r>
          <rPr>
            <sz val="9"/>
            <color indexed="81"/>
            <rFont val="Tahoma"/>
            <family val="2"/>
          </rPr>
          <t xml:space="preserve">
ACMAD support activity1</t>
        </r>
      </text>
    </comment>
    <comment ref="N106" authorId="0">
      <text>
        <r>
          <rPr>
            <b/>
            <sz val="9"/>
            <color indexed="81"/>
            <rFont val="Tahoma"/>
            <family val="2"/>
          </rPr>
          <t>HP:</t>
        </r>
        <r>
          <rPr>
            <sz val="9"/>
            <color indexed="81"/>
            <rFont val="Tahoma"/>
            <family val="2"/>
          </rPr>
          <t xml:space="preserve">
idem support to activity 1</t>
        </r>
      </text>
    </comment>
  </commentList>
</comments>
</file>

<file path=xl/sharedStrings.xml><?xml version="1.0" encoding="utf-8"?>
<sst xmlns="http://schemas.openxmlformats.org/spreadsheetml/2006/main" count="2402" uniqueCount="1961">
  <si>
    <t>01/29/15</t>
  </si>
  <si>
    <t>01/30/15</t>
  </si>
  <si>
    <t>tasks</t>
  </si>
  <si>
    <r>
      <t xml:space="preserve">MoU with MESA partners to revise,  concept note and programme of Kick -off, presentation at RA I, coordinate communication material preparation for AMCOMET and kic-off, </t>
    </r>
    <r>
      <rPr>
        <b/>
        <sz val="11"/>
        <color theme="1"/>
        <rFont val="Calibri"/>
        <family val="2"/>
        <scheme val="minor"/>
      </rPr>
      <t>meeting tomorrow with geography teacher university of Niamey</t>
    </r>
  </si>
  <si>
    <t>report of partner meeting prepared, draft inception prepared</t>
  </si>
  <si>
    <t>01/19-12/15</t>
  </si>
  <si>
    <t>comments/things to be done or completed</t>
  </si>
  <si>
    <r>
      <t xml:space="preserve"> prepare coordination meeting for Monday February 02, 2015, take a ppt from inoussa for the e-conference, </t>
    </r>
    <r>
      <rPr>
        <b/>
        <sz val="11"/>
        <color theme="1"/>
        <rFont val="Calibri"/>
        <family val="2"/>
        <scheme val="minor"/>
      </rPr>
      <t>inoussa will prepare tresholds for vigilance, a forecast maps and related dataset to be sent first week of february 2015 to INSPQ participants are: Pierre gosselin, fanny huot</t>
    </r>
  </si>
  <si>
    <t>organize roundtable and partner meeting mesa, prepare inception draft report and report of roundtable meeting</t>
  </si>
  <si>
    <t>01/31/2015</t>
  </si>
  <si>
    <t>e-conferece with environment canada preparation from 16:00 PM, review vacancy notice for admin&amp;finance, provide template for financial statement and reporting including explanations to interim saf</t>
  </si>
  <si>
    <t>TEM4 report to follow particulary recommendations, dicussions with Massimo on STE from ADDIS budget, revision of ACMAD MESA budget to better attract, maintain and motivate personnel</t>
  </si>
  <si>
    <t>revise implementation plan starting pages 70 , update the vacancy notice for admin&amp;finance officer and follow its publication with Nafissa, prepareof draft  agenda for the coordination meetingof Febraury 02, 2015</t>
  </si>
  <si>
    <t>preparation and participation to TEM 4, prepare AMCOMET presentation, prepare communication material for AMCOMET and kick Off</t>
  </si>
  <si>
    <t>revise pages of implementation, revise contract and prepare work programme for Njau, review procurement for communication amterial for AMCOMET and MESA KICK off , prepare presentation for RA1, organize a meeting with university of niamey (Dept of Geography partners on GIS training in MESA)</t>
  </si>
  <si>
    <t>internet acces problem</t>
  </si>
  <si>
    <t>presentation of RCC products, how to update tthe website,     Preparation of inputs to concept note and programme of MESA forum</t>
  </si>
  <si>
    <t xml:space="preserve">coordination meeting completed </t>
  </si>
  <si>
    <t>O2/O3/15</t>
  </si>
  <si>
    <t>hotel logistic for the kick in addis details, presentation for Praia</t>
  </si>
  <si>
    <t>repondre au message proposant la deuxième videconf environnement canada siur les prévisions saisonnières et subsaisonnières le 26 février, meeting with agrhymet on PRESAGG02, recommendations of past presagg reviewed and local budget from benin discuss, a request message for profoma sent to benin on feb 04, 2015</t>
  </si>
  <si>
    <t>suivre presanord 08 avec boucherf</t>
  </si>
  <si>
    <t>recruitement of assistant coordinator for ISACIP (analysis of the assessment report), briefing for FMA, MAM 2015 forecasts from 10 to 12 AM , production of Long range forecasts and dekadal bulletin</t>
  </si>
  <si>
    <t>preparation of RA1 scientific lecture on role of ACMAD in pots 2015 sustainable development agenda, préparation de la note d'itérim dce du 06 au 17 février 2015</t>
  </si>
  <si>
    <t>revise inception report for MESA and the RA 1 presentation</t>
  </si>
  <si>
    <t>attending the RA 1 - providing alecture on ACMAD role for sustainable development post 2015</t>
  </si>
  <si>
    <t>finish review of undp reprot and submit to seon</t>
  </si>
  <si>
    <t>02/19/2015</t>
  </si>
  <si>
    <t>02/06 to 02/17/2015</t>
  </si>
  <si>
    <t xml:space="preserve">participation to RA 1 and AMCOMET session in Parai Cape Verde, a presentation made on ACMAD priorities for contribution to post 2015 SDS, </t>
  </si>
  <si>
    <t>delivery plan for CED ACMAD with budget/sources</t>
  </si>
  <si>
    <t>supervise preparation of 2014 state of climate report, 10 day bulletin with outlook, montly bulletin for JAN and lond range bulletin for MAM and AMJ 2014</t>
  </si>
  <si>
    <t>ACMAD SAF should follow up</t>
  </si>
  <si>
    <t>ACMAD-MESA to follow up</t>
  </si>
  <si>
    <t>exchange with Jolly/olushola on ACMAD-AUC colaboration, a calendar of events prepared and under discussion, start preparation of 2015 work plan and budget for MESA</t>
  </si>
  <si>
    <t>addendum to kandadji agreement review and kandadji accept to sign, letter for RCOF support prepared, sgned and submitted to WMO, Vaxancies for kandadji recruitment prepared</t>
  </si>
  <si>
    <t>Announcement for PRESASS-02 drafted and submitted to Ousmane-senegal</t>
  </si>
  <si>
    <t>M. Lotfi replaced boucherf we exchange email he needs list of participants, we need budget signed by his PR</t>
  </si>
  <si>
    <t>follow up by Gedeon</t>
  </si>
  <si>
    <t xml:space="preserve">Technical specifications for kandadji equipment collected reviewed, consolidated, reviewed drought products tables, provide a paper on validation of soil moisture to experts - submited a tentative agenda to AU(Jolly) with expected role of AUC </t>
  </si>
  <si>
    <t>coordination meeting on PRESAGG and PRESANORD, status of e-station data being now received but NDVI not processed, i asked to consult Songoti, review drought products tables, remind Nafissa for recuitmen of mESA admin/finance officer</t>
  </si>
  <si>
    <t>preparation of MESA work plan and budget 2015/ prepare Vigirisk final report</t>
  </si>
  <si>
    <t>revise drougth, seasonal forecast product table</t>
  </si>
  <si>
    <t>work plan and budget preparation and discussions with the team</t>
  </si>
  <si>
    <t>grant proposal hard copy signed to be available, scanned copy to prepare the peer review</t>
  </si>
  <si>
    <t>prepare AUC 10 march meeting for result area 4</t>
  </si>
  <si>
    <t>Costs</t>
  </si>
  <si>
    <r>
      <t xml:space="preserve">Unit </t>
    </r>
    <r>
      <rPr>
        <b/>
        <vertAlign val="superscript"/>
        <sz val="10"/>
        <rFont val="Arial Narrow"/>
        <family val="2"/>
      </rPr>
      <t>13</t>
    </r>
  </si>
  <si>
    <t># of units</t>
  </si>
  <si>
    <t>Unit rate</t>
  </si>
  <si>
    <t xml:space="preserve"> Total Cost</t>
  </si>
  <si>
    <t>Unit</t>
  </si>
  <si>
    <t>(in EUR)</t>
  </si>
  <si>
    <t xml:space="preserve">(in EUR)3 </t>
  </si>
  <si>
    <t>1. Human Resources</t>
  </si>
  <si>
    <t>1.1 Salaries</t>
  </si>
  <si>
    <t>Per month</t>
  </si>
  <si>
    <t xml:space="preserve">   1.1.1 Technical</t>
  </si>
  <si>
    <t>Senior Thematic Expert (ACMAD) - service 1</t>
  </si>
  <si>
    <t>Senior Thematic Expert (ACMAD) - service 2</t>
  </si>
  <si>
    <t>System Engineer (ACMAD)</t>
  </si>
  <si>
    <t>Software Engineer + GIS Expert (ACMAD)</t>
  </si>
  <si>
    <t>Partner - Université de Dakar - STE</t>
  </si>
  <si>
    <t>Partner - University of Nairobi - STE</t>
  </si>
  <si>
    <t>Partner - SADC-CSC/BDMS (RCC) - STE</t>
  </si>
  <si>
    <t>Partner - AGRHYMET-RCC - STE</t>
  </si>
  <si>
    <t>Partner - ICPAC - STE</t>
  </si>
  <si>
    <t>Service Development - STE ACMAD / others Centers</t>
  </si>
  <si>
    <t xml:space="preserve">   1.1.2 Administrative/ support staff</t>
  </si>
  <si>
    <t>Project Manager (ACMAD)</t>
  </si>
  <si>
    <t>Finance and Admin Officer (ACMAD)</t>
  </si>
  <si>
    <t>Communication officer  (ACMAD)</t>
  </si>
  <si>
    <t>Support staff (Project Assistant, HR, driver, logistic officer, secretary ACMAD)</t>
  </si>
  <si>
    <t>1.2 Salaries expat/int. Staff or Abroad (staff assigned to the Action)</t>
  </si>
  <si>
    <t>STE</t>
  </si>
  <si>
    <t>Per day</t>
  </si>
  <si>
    <r>
      <t>1.3 Per diems for missions/travel</t>
    </r>
    <r>
      <rPr>
        <b/>
        <vertAlign val="superscript"/>
        <sz val="10"/>
        <rFont val="Arial Narrow"/>
        <family val="2"/>
      </rPr>
      <t>5</t>
    </r>
  </si>
  <si>
    <t>1,658</t>
  </si>
  <si>
    <t xml:space="preserve">   1.3.1 Abroad (Additional support for key areas)</t>
  </si>
  <si>
    <t>Per diem</t>
  </si>
  <si>
    <t>Installation of Rx</t>
  </si>
  <si>
    <t>Policy Makers Sentization</t>
  </si>
  <si>
    <t>Ad-Hoc &amp; On-the-job-training</t>
  </si>
  <si>
    <t>Participation Fora (conferences, seminaires, etc)</t>
  </si>
  <si>
    <t xml:space="preserve">   1.3.2 Local (staff assigned to the Action)</t>
  </si>
  <si>
    <t xml:space="preserve">   1.3.3 Seminar/conference participants</t>
  </si>
  <si>
    <t>Kick off Workshop + End of the project</t>
  </si>
  <si>
    <t>2 Cont. Training Workshops by ACMAD</t>
  </si>
  <si>
    <t>2 Reg. Training Workshops by AGRHYMET-RCC</t>
  </si>
  <si>
    <t>2 Reg. Training Workshops by ICPAC</t>
  </si>
  <si>
    <t>2 Reg. Training Workshops by SADC-CSC/BDMS</t>
  </si>
  <si>
    <t>STE - Workshop facilitator</t>
  </si>
  <si>
    <t>ACMAD Thema Steering and working committee</t>
  </si>
  <si>
    <t>Subtotal Human Resources</t>
  </si>
  <si>
    <r>
      <t>2. Travel</t>
    </r>
    <r>
      <rPr>
        <b/>
        <vertAlign val="superscript"/>
        <sz val="10"/>
        <rFont val="Arial Narrow"/>
        <family val="2"/>
      </rPr>
      <t>6</t>
    </r>
  </si>
  <si>
    <t>2.1. International travel</t>
  </si>
  <si>
    <t>Per flight</t>
  </si>
  <si>
    <t xml:space="preserve">2 Reg. Training Workshops by AGRHYMET-RCC </t>
  </si>
  <si>
    <t xml:space="preserve">2.2 Local transportation </t>
  </si>
  <si>
    <t>Subtotal Travel</t>
  </si>
  <si>
    <r>
      <t>3. Equipment and supplies</t>
    </r>
    <r>
      <rPr>
        <b/>
        <vertAlign val="superscript"/>
        <sz val="10"/>
        <rFont val="Arial Narrow"/>
        <family val="2"/>
      </rPr>
      <t>7</t>
    </r>
  </si>
  <si>
    <t>3.1 Purchase or rent of vehicles</t>
  </si>
  <si>
    <t>Per vehicle</t>
  </si>
  <si>
    <t>3.2 Furniture, computer equipment</t>
  </si>
  <si>
    <t>Personal Computers / Laptops</t>
  </si>
  <si>
    <t>Per Laptop</t>
  </si>
  <si>
    <t>Network / Telecommunications at ACMAD</t>
  </si>
  <si>
    <t>Per Unit</t>
  </si>
  <si>
    <t>Backup and archive system</t>
  </si>
  <si>
    <t>Equipement/ materials (split, scanner, color printer, fax, photocopier..)</t>
  </si>
  <si>
    <t>Per year</t>
  </si>
  <si>
    <t>Power supply</t>
  </si>
  <si>
    <t>Communicantion and reproduction equipment</t>
  </si>
  <si>
    <t>3.3 Machines, tools…</t>
  </si>
  <si>
    <t>3.4 Spare parts/equipment for machines, tools</t>
  </si>
  <si>
    <t>3.5 Other (please specify)</t>
  </si>
  <si>
    <t>Subtotal Equipment and supplies</t>
  </si>
  <si>
    <t>4. Local office</t>
  </si>
  <si>
    <t>4.1 Vehicle costs ( Maintenance &amp; Insurance)</t>
  </si>
  <si>
    <t>Maintenance, Insurance</t>
  </si>
  <si>
    <t>Petrol</t>
  </si>
  <si>
    <t>4.2 Office Rent</t>
  </si>
  <si>
    <t>4.3 Consumables - office supplies</t>
  </si>
  <si>
    <t>4.4 Other services (tel/fax, electricity/cooling, maintenance of equipment)</t>
  </si>
  <si>
    <t>Subtotal Local office</t>
  </si>
  <si>
    <r>
      <t>5. Other costs, services</t>
    </r>
    <r>
      <rPr>
        <b/>
        <vertAlign val="superscript"/>
        <sz val="10"/>
        <rFont val="Arial Narrow"/>
        <family val="2"/>
      </rPr>
      <t>8</t>
    </r>
  </si>
  <si>
    <r>
      <t>5.1 Publications</t>
    </r>
    <r>
      <rPr>
        <b/>
        <vertAlign val="superscript"/>
        <sz val="10"/>
        <rFont val="Arial Narrow"/>
        <family val="2"/>
      </rPr>
      <t>9</t>
    </r>
  </si>
  <si>
    <r>
      <t>5.2 Studies, research</t>
    </r>
    <r>
      <rPr>
        <b/>
        <vertAlign val="superscript"/>
        <sz val="10"/>
        <rFont val="Arial Narrow"/>
        <family val="2"/>
      </rPr>
      <t xml:space="preserve">9  </t>
    </r>
  </si>
  <si>
    <t xml:space="preserve">       Internship/secondment</t>
  </si>
  <si>
    <t>per month</t>
  </si>
  <si>
    <t>5.3 Expenditure verification</t>
  </si>
  <si>
    <t>Per audit</t>
  </si>
  <si>
    <t>5.4 Evaluation costs</t>
  </si>
  <si>
    <t>Per evaluation</t>
  </si>
  <si>
    <t>5.5 Translation, interpreters and equipment</t>
  </si>
  <si>
    <t>Per event/day</t>
  </si>
  <si>
    <t>5.6 Financial services (currency change, tranfer fees, bank services)</t>
  </si>
  <si>
    <r>
      <t>5.7 Costs of conferences/seminars</t>
    </r>
    <r>
      <rPr>
        <b/>
        <vertAlign val="superscript"/>
        <sz val="10"/>
        <rFont val="Arial Narrow"/>
        <family val="2"/>
      </rPr>
      <t>9</t>
    </r>
  </si>
  <si>
    <t>Per event</t>
  </si>
  <si>
    <t xml:space="preserve">2 Cont. Training workshops by ACMAD </t>
  </si>
  <si>
    <t>2 Reg. Training  workshops by AGRHYMET-RCC</t>
  </si>
  <si>
    <t>2 Reg. Training workshops by ICPAC</t>
  </si>
  <si>
    <t>2 Reg. Training workshops by SADC-CSC/BDMS</t>
  </si>
  <si>
    <r>
      <t>5.8. Visibility actions</t>
    </r>
    <r>
      <rPr>
        <b/>
        <vertAlign val="superscript"/>
        <sz val="10"/>
        <rFont val="Arial Narrow"/>
        <family val="2"/>
      </rPr>
      <t>10</t>
    </r>
  </si>
  <si>
    <t>Subtotal Other costs, services</t>
  </si>
  <si>
    <t>6. Other</t>
  </si>
  <si>
    <t>Other - Recruitment costs</t>
  </si>
  <si>
    <t>Per recruitment</t>
  </si>
  <si>
    <t>Other - Validation- Climate Change Assessment Service</t>
  </si>
  <si>
    <t>Other - Validation- Drought Service</t>
  </si>
  <si>
    <t>Subtotal Other</t>
  </si>
  <si>
    <t>7.  Subtotal direct eligible costs of the Action (1-6)</t>
  </si>
  <si>
    <t>8. Provision for contingency reserve (maximum 5% of  7, subtotal of direct eligible costs of the Action)</t>
  </si>
  <si>
    <t>9. Total direct eligible costs of the Action (7+ 8)</t>
  </si>
  <si>
    <t>10.   Indirect costs (maximum 7% of  9, total direct eligible costs of the Action)</t>
  </si>
  <si>
    <t xml:space="preserve">11. Total eligible costs (9+10) </t>
  </si>
  <si>
    <r>
      <t xml:space="preserve">12. - Taxes </t>
    </r>
    <r>
      <rPr>
        <vertAlign val="superscript"/>
        <sz val="10"/>
        <rFont val="Arial Narrow"/>
        <family val="2"/>
      </rPr>
      <t>11</t>
    </r>
  </si>
  <si>
    <r>
      <t xml:space="preserve">      - Contributions in kind </t>
    </r>
    <r>
      <rPr>
        <vertAlign val="superscript"/>
        <sz val="10"/>
        <rFont val="Arial Narrow"/>
        <family val="2"/>
      </rPr>
      <t>12</t>
    </r>
  </si>
  <si>
    <r>
      <t>13. Total accepted</t>
    </r>
    <r>
      <rPr>
        <b/>
        <vertAlign val="superscript"/>
        <sz val="10"/>
        <rFont val="Arial Narrow"/>
        <family val="2"/>
      </rPr>
      <t xml:space="preserve">11 </t>
    </r>
    <r>
      <rPr>
        <b/>
        <sz val="10"/>
        <rFont val="Arial Narrow"/>
        <family val="2"/>
      </rPr>
      <t>costs of the Action (11+12)</t>
    </r>
  </si>
  <si>
    <t>Contribution ACMAD</t>
  </si>
  <si>
    <t>Contribution EC</t>
  </si>
  <si>
    <t>Q1</t>
  </si>
  <si>
    <t>Q2</t>
  </si>
  <si>
    <t>Q3</t>
  </si>
  <si>
    <t>Q4</t>
  </si>
  <si>
    <t>act 1, 3, 4</t>
  </si>
  <si>
    <t>act1,3,4</t>
  </si>
  <si>
    <t>act 1</t>
  </si>
  <si>
    <t>act2</t>
  </si>
  <si>
    <t xml:space="preserve">act2 </t>
  </si>
  <si>
    <t>act 2</t>
  </si>
  <si>
    <t>1, 3, 4</t>
  </si>
  <si>
    <t>1,;3;4</t>
  </si>
  <si>
    <t>6,</t>
  </si>
  <si>
    <t>1, 3, 4,5</t>
  </si>
  <si>
    <t>3,4,5</t>
  </si>
  <si>
    <t>act1,3,4,9</t>
  </si>
  <si>
    <t>9,10</t>
  </si>
  <si>
    <t>1,;3;4,5,8,9,10</t>
  </si>
  <si>
    <t>9,10,11</t>
  </si>
  <si>
    <t>5,8,9,10,12</t>
  </si>
  <si>
    <t>5,12</t>
  </si>
  <si>
    <t>6,12</t>
  </si>
  <si>
    <t>6,9,10,12</t>
  </si>
  <si>
    <t>act2 ,12</t>
  </si>
  <si>
    <t>act 2, 10,12</t>
  </si>
  <si>
    <t>1,2,16</t>
  </si>
  <si>
    <t>2,16</t>
  </si>
  <si>
    <t>Eu contribution</t>
  </si>
  <si>
    <t>ACMAD contribution</t>
  </si>
  <si>
    <t xml:space="preserve">Total 2015 Budget </t>
  </si>
  <si>
    <t>10, 13</t>
  </si>
  <si>
    <t>10,13</t>
  </si>
  <si>
    <t>10,11,13</t>
  </si>
  <si>
    <t>Activity number</t>
  </si>
  <si>
    <t>annual buget</t>
  </si>
  <si>
    <t>12,13,7</t>
  </si>
  <si>
    <t>12,16,7</t>
  </si>
  <si>
    <t>12,14,7</t>
  </si>
  <si>
    <t>1, 2,16</t>
  </si>
  <si>
    <t>2,14,16</t>
  </si>
  <si>
    <t>16, 14, 2</t>
  </si>
  <si>
    <t>13,11,12,9</t>
  </si>
  <si>
    <t xml:space="preserve">Kick off Workshop </t>
  </si>
  <si>
    <t>9,10,13</t>
  </si>
  <si>
    <t>11,13</t>
  </si>
  <si>
    <t>10,13,11</t>
  </si>
  <si>
    <t>9-11/03/2015</t>
  </si>
  <si>
    <t>mission to Addis MESA Resultare4- report of the event and mission report</t>
  </si>
  <si>
    <t xml:space="preserve">preparation of ADDIS mission and event reports, supervise Climate change expert on product table, supervise ISACIp OJT and seconded expert on weekly outlooks and verification  </t>
  </si>
  <si>
    <t>16-19 /03/2015</t>
  </si>
  <si>
    <t>meet robert brown, meet with staff for timesheets,weekly, monthly and quaterly reports</t>
  </si>
  <si>
    <t>Continue work on service development plan</t>
  </si>
  <si>
    <t>Prepare presanord-08</t>
  </si>
  <si>
    <t>follow vigirisk report</t>
  </si>
  <si>
    <t>follow kandadji</t>
  </si>
  <si>
    <t>recruit Admin&amp;finance officer</t>
  </si>
  <si>
    <t>16-20/03/2015</t>
  </si>
  <si>
    <t xml:space="preserve">response to  Mali for departure of moussa; preparer les demandes de contributions et distribuer au presanord en particulier pour l'algérie </t>
  </si>
  <si>
    <t>Préparer l'échange teleconference avec environnement canada pour le 1er avril 2015</t>
  </si>
  <si>
    <t xml:space="preserve">important, -procedure de prévision saisonnière, exemple de produits, procédure de prévisions hebdomadaires et example de produits, </t>
  </si>
  <si>
    <t xml:space="preserve"> </t>
  </si>
  <si>
    <t xml:space="preserve">visite SMHI projet WACCA , exchange  with Kandadji, agree on ToRs for 3 recruitments , </t>
  </si>
  <si>
    <t>a presentation of SMHI and the WACCA project was made, need to send request for non objection for the recruitments</t>
  </si>
  <si>
    <t>WACCA has education, communication and climate service production components</t>
  </si>
  <si>
    <t>prepare FACE and UNDP datarescue reports and request for installments</t>
  </si>
  <si>
    <t>20-25/03/2015</t>
  </si>
  <si>
    <t>implement pRESANORD-08 in Algiers</t>
  </si>
  <si>
    <t>Bulletin  and report, budget, training and ^roduction of the forecasts</t>
  </si>
  <si>
    <t>26-30/03/2015</t>
  </si>
  <si>
    <t>finalize Vigirisk Report, prepare UNDP report and request for second disbursement, prepare FACE report</t>
  </si>
  <si>
    <t>Supervise and Mentor , MESA experts; ISACIP on the job trainees and Experts</t>
  </si>
  <si>
    <t>prepare long range forecast for AMJ and MJJ 2014</t>
  </si>
  <si>
    <t>Visit AGRHYMET for MoU signature</t>
  </si>
  <si>
    <t>30/03/- 02/04 2015</t>
  </si>
  <si>
    <t>file:///C:/Users/HP/Downloads/bams-d-13-00249_E1.pdf</t>
  </si>
  <si>
    <t>publish paper data recues</t>
  </si>
  <si>
    <t>finalize UNDP data rescue and FACE reports with Bachir and Inoussa</t>
  </si>
  <si>
    <t>ACMAD-Env Canada</t>
  </si>
  <si>
    <t xml:space="preserve">prepare and present climate forecasting at ACMAD at teleconference, finalize the AMJ and MJJ 2015 forecasts,  evaluation of short listed application for Finace/admin officer ACMAD/MESA </t>
  </si>
  <si>
    <t>finalize timesheets and weekly report of France</t>
  </si>
  <si>
    <t>France promised finalizing monthly reports by Tuesday 07, April 2015</t>
  </si>
  <si>
    <t>Request also to bachir former SAF</t>
  </si>
  <si>
    <t>draft agenda presass to envi canada, ANACIM, SAF for invitation letter</t>
  </si>
  <si>
    <t>important to follow by Herman</t>
  </si>
  <si>
    <t>revise MESA ToRs</t>
  </si>
  <si>
    <t>make sure that the justification and end of vigirisk project report is submitted</t>
  </si>
  <si>
    <t>See serges</t>
  </si>
  <si>
    <t>request to SAF the Bank statement of february 2015 on the MESA account</t>
  </si>
  <si>
    <t>See Herman, Zeinabou</t>
  </si>
  <si>
    <t>Go to Agrhymet with the MoU MESA and finalize CSC ToRs with manfred and DG</t>
  </si>
  <si>
    <t>Follow up request for disbusment with UNDP</t>
  </si>
  <si>
    <t>Follow up with Kandadji for recruitments</t>
  </si>
  <si>
    <t>message (reminders) to mESA staff to prepare timesheets-weekly_monthly and quarterly reportQ1</t>
  </si>
  <si>
    <t>Nafissa</t>
  </si>
  <si>
    <t>Manfred and Ben</t>
  </si>
  <si>
    <t>08-10/04/2015</t>
  </si>
  <si>
    <t>support preparation of the minusterial conference for ACCAS-CEMAS RCC establishment</t>
  </si>
  <si>
    <t>ECCAS-Dominique, NMS Cameroon-Phillipe</t>
  </si>
  <si>
    <t>my weekly reports and timesheets</t>
  </si>
  <si>
    <t>manager MESA</t>
  </si>
  <si>
    <t>Date mm/dd/yy</t>
  </si>
  <si>
    <t>12/15-31/2014</t>
  </si>
  <si>
    <t>review of drought service development plan, vacination againts miningitis, preparation of job ofer for RAF, prepare budget of Steerin committee</t>
  </si>
  <si>
    <t xml:space="preserve">preparation of steering committe ToRs, rules of procedure, report and expenses statement for 2014, work plan and budget for 2015, communication material for the steering committe meeting on seasonaml forecast and related measures </t>
  </si>
  <si>
    <t>monitor and review weekly reports and timesheets  for system and data base expert</t>
  </si>
  <si>
    <t xml:space="preserve">installation and testing  of e-station training acquired by joyce in January 2015,   </t>
  </si>
  <si>
    <t>O4/08/2015</t>
  </si>
  <si>
    <t>see Koite</t>
  </si>
  <si>
    <t xml:space="preserve">draft assesment report for DG on TA, monitor and review activities on themathic expertss, system and data base administrator, draft programme and anouncement for pRESASS-02 expected May 04-08, 2015. </t>
  </si>
  <si>
    <t>prepare FACE and UNDP datarescue reports and request for installments, prepare inputs to ISACIP work plan and budget, preparation of CED reports for 2014 and 2015 work plan</t>
  </si>
  <si>
    <t>preparation of budeget and programme for the MESA steering committee meeting, notification letter prepared for the recruited SAF , response to FACE/IRIACC on the yearly report ending on March 31,2015</t>
  </si>
  <si>
    <t>follow up non objection for kandadji recruitments, follow up contact with new SAF, supervise Thematic experts  reparing reportts and deliverables on service development plans,  provide inputs to ISACIP 2015 work plan and budget , provide contact details for invitation including for ARC for participation to bulletin framework meeting in late may 2015 , facts sheets preparation for steering committee</t>
  </si>
  <si>
    <t>coordination meeting of CED ,  completed the reports, draft assessmenet of TAT for mesa PSC, Preparation logistics of the preparatory meeting of  PSC in Nairobi on Mar 22, 2015, Preparation of the Mesa PSC expected in Mauritius on April 27-29, 2015, briefing on 10 day climate and outlook for the next two weeks, meeting with Gedeon on drought service and seasonal forecasts  development plan, catalogue of products,   preparation of communication material ( facts sheets, banners , video,  6 dics for the steering committee meeting next week on April 15, 2015,  service  development for drought and seasonal forecasts preparation</t>
  </si>
  <si>
    <t>04/13_18/2015</t>
  </si>
  <si>
    <t xml:space="preserve">note that change were made in ACMAD board dates late making optimal  programming of dates difficult </t>
  </si>
  <si>
    <t>4,5,6,8,9,12</t>
  </si>
  <si>
    <t>3,4,7,9,11, 15</t>
  </si>
  <si>
    <t>3,4,5,7,8,9,11,14,15</t>
  </si>
  <si>
    <t>5,7,8,9,11,14,15</t>
  </si>
  <si>
    <t>6,7,9,11,13,15</t>
  </si>
  <si>
    <t>11,13,16,15</t>
  </si>
  <si>
    <t>11,13,16;15</t>
  </si>
  <si>
    <t>Pour equilibrer cette difference dans P23 est partagée en parts égal à toutes les 16 activités. Montant par activitéP25</t>
  </si>
  <si>
    <t>budget ajusté à mettre dans le doc PTBA voir P25 et P23</t>
  </si>
  <si>
    <t>Budget in percent of total</t>
  </si>
  <si>
    <t>Activities</t>
  </si>
  <si>
    <t>Budget (In Euros)</t>
  </si>
  <si>
    <t>Installation of data reception systems</t>
  </si>
  <si>
    <t>Development, operation and maintenance of web portal, rolling archive, backup system mirror and website</t>
  </si>
  <si>
    <t>Stakeholder information data base</t>
  </si>
  <si>
    <t>Maintenance and operation of reception stations</t>
  </si>
  <si>
    <t>Preparation of service development plans</t>
  </si>
  <si>
    <t>Definition, specification, and development of Climate change assessment, drought and</t>
  </si>
  <si>
    <t>seasonal forecasts products/services</t>
  </si>
  <si>
    <t>Validation and integration of products and services</t>
  </si>
  <si>
    <t>Preparation for service operation</t>
  </si>
  <si>
    <t>Cooperation on continental climate services</t>
  </si>
  <si>
    <t>Development of and contribution to continental environmental bulletins</t>
  </si>
  <si>
    <t>Development of visibility material and sensitization of policy makers</t>
  </si>
  <si>
    <t>Participation to conferences, fora  and other events</t>
  </si>
  <si>
    <t>Organization of committees (steering), kick off and other policy meetings, for a and conferences, verification, audit missions</t>
  </si>
  <si>
    <t>Training material/package development</t>
  </si>
  <si>
    <t>Organization of one continental training event, on the job training, internship/secondment</t>
  </si>
  <si>
    <t>Implementation plan revision</t>
  </si>
  <si>
    <t xml:space="preserve">Weekly monthly , quarterly and annual reporting, supervision, monitoring/review/evaluation, </t>
  </si>
  <si>
    <t>Administration, recruitment, procurements, records keeping, logistics, accounting and financial management including verification/audit and reporting</t>
  </si>
  <si>
    <t>738 287</t>
  </si>
  <si>
    <t>38 857</t>
  </si>
  <si>
    <t>509 773 047</t>
  </si>
  <si>
    <t>04/20-24/2015</t>
  </si>
  <si>
    <t>04/20/2015</t>
  </si>
  <si>
    <t>travel to nairobi and back on 21 April  and 23 to 24 april 2015</t>
  </si>
  <si>
    <t>new edit of Kandadji project grant agreement, meeting of the MESA monitoring and evaluation consultant with Manfred, discuss quaterly reporting, inception reporting and preparation of presentation to PSC4, the consultant prepare inputs to the presentation based on inception report, Manfred prepare quarterly report 'Jan-March 2015), i review and consolidate for PSC4</t>
  </si>
  <si>
    <t xml:space="preserve">Verbal reminder to Mme Zeinabou on the justification of 2014 expenses in Vigirisk, M; Heman on the UNDP project 2014 and 2015 Q1 expenditure report, the rquest for 2nd disbursement  was prepare in early April by CED, Admin&amp;finance should hurry up, - work with Herman and Zeinabou on the period 2 ( March 2013, Sept 2014)  to expenditure report for impact 2C, a credit notice may be missing abou t 8 million CFA is remaing in the project account on 30 set 2015, </t>
  </si>
  <si>
    <t>M. Bachir lost his password, and couldn't certify online on EU server. The expenditure report for period 2  " urgent matter to solve", SAF should organize and identify items on which to spend remaing funds</t>
  </si>
  <si>
    <r>
      <rPr>
        <b/>
        <sz val="11"/>
        <color theme="1"/>
        <rFont val="Calibri"/>
        <family val="2"/>
        <scheme val="minor"/>
      </rPr>
      <t xml:space="preserve">Very important, </t>
    </r>
    <r>
      <rPr>
        <sz val="11"/>
        <color theme="1"/>
        <rFont val="Calibri"/>
        <family val="2"/>
        <scheme val="minor"/>
      </rPr>
      <t>the last general assembly for impact 2C is scheduled from 8 to 12 June 2015</t>
    </r>
  </si>
  <si>
    <t>organize and report on steering commity on 15 April 2015 and reporting to the ACMAD Governing board,  agenda of CSC, rules of procedure of CSC, 2014 report, 2014 income and expenditure report, wokplan and budget for 2015, Decisions&amp;recommendations ,  - prepare the inputs to the concept note of the MESA forum  - participation to the 2nd preparatory meeting of the mESA forum organizing  committee ( mission 21_24 april 2015, for the meeting on 22 April 2015 in Nairobi</t>
  </si>
  <si>
    <t>04/21/2015</t>
  </si>
  <si>
    <t>04/22/2015</t>
  </si>
  <si>
    <t>Hotel Crowne Plaza</t>
  </si>
  <si>
    <t xml:space="preserve">on travel to Nairobi for MESA forum organizing committee meeting, inputs on the draft concept for the forum on  requirements of policy makers, specific objectives, potential invited speakers including ECMWF,  </t>
  </si>
  <si>
    <t>04/23-25/2015</t>
  </si>
  <si>
    <t>04/10-25/2015</t>
  </si>
  <si>
    <t>preparation of PSC 4 presentation based on draft provided by Manfred&amp;monitoring expert from ADDIS,  finalize documents adopted by CSC and signature by Chairperson Ms. Olushola. Her remaining per diem should be given to her in Mauritius</t>
  </si>
  <si>
    <t>04/24_26/15</t>
  </si>
  <si>
    <t>04/27/15</t>
  </si>
  <si>
    <t>Fist day of PSC-4 in Port Louis</t>
  </si>
  <si>
    <t>Hotel labourdonnais</t>
  </si>
  <si>
    <t xml:space="preserve">follow up designation of ACMAD participants, review of proforma invoice with Hotel  </t>
  </si>
  <si>
    <t>Master of ceremony was Gina bone 2 objectives : analyse progress  - guide the way forward  - advise formulation of GMES in Africa  - Access to satelitte data to support copernicus sentinel satellites</t>
  </si>
  <si>
    <t>participation to the MESA forum organizing committee meeting,  edit the concept on site, contribute to discussions on number of participant per RIC/CIC, add sections on expected results/outcomes, date and venue, participants, in the concept</t>
  </si>
  <si>
    <t>review program for PRESASS-02, review the UNPD report (technical and financial) and request for second disbursment</t>
  </si>
  <si>
    <t>prepare by reading documents for GMES meeting on Wednesday 29 april 2015</t>
  </si>
  <si>
    <t>04/28/15</t>
  </si>
  <si>
    <t>present ACMAD-MESA and listen to other RIC</t>
  </si>
  <si>
    <t>ask SAF to provide  expenditure statement up to march and a request for disbursement indicating spending of 80%</t>
  </si>
  <si>
    <t>04/30/15</t>
  </si>
  <si>
    <t>end of PSC4 and return to Niamey</t>
  </si>
  <si>
    <t>announcement for PRESASS-02, nomination letter sent for presaSS-02, draft budget preparation and discussions with LoC in Dakar,  request for support to WMO and partners, preparation of the ppresass-02 programme, logistics arrangements for participants, production of longrange forecasts and products for presass02</t>
  </si>
  <si>
    <t>05/02-09/2015</t>
  </si>
  <si>
    <t xml:space="preserve">attend the presass-02 with lectures on climate variability, seasonal forecasting procedure for RCCs, practical sessions on preparation of national outlooks, preparation/presentation of RCOF product, update and presentation of DG speech, </t>
  </si>
  <si>
    <t>05/10-18/15</t>
  </si>
  <si>
    <t xml:space="preserve">meeting with Mossi on justification of vigirisk 2014 expenses, </t>
  </si>
  <si>
    <t xml:space="preserve">prepare UNDP 2015 Q1 report, expendirure statement ancluding cummulative expenditure statement since Jul 2014 to march 2015, prepare the worl plan and budget for Q2 2015, submitted on May 19, 2015 </t>
  </si>
  <si>
    <t>05/19_20/2015</t>
  </si>
  <si>
    <t>05/14/2015</t>
  </si>
  <si>
    <t>05/04-18/2015</t>
  </si>
  <si>
    <t xml:space="preserve">Preparation  for the last IMPACT 2C GA expected from June 08 to 10, 2015, discuss with Mokoena on the definition and specifications section of the CCA service development plan( he should add terms and definitions using wMO guidelines) </t>
  </si>
  <si>
    <t>05/13/15</t>
  </si>
  <si>
    <t xml:space="preserve">Presentation by Mohammed Koite of the procedure for weekly outlook preparation </t>
  </si>
  <si>
    <t>_ basic products, _Influence of oscillations, _ analysiss of fields</t>
  </si>
  <si>
    <t>05/13-19/215</t>
  </si>
  <si>
    <t>final review and submission of the D&amp;SF service development plan to Robert and Massimo</t>
  </si>
  <si>
    <t>revuew agenda for PRESASS-02, announcement, programme, exhange with Ousmane, exchange with Dominique for presac-09, preparation of concept note, programme of the continental framework meeting</t>
  </si>
  <si>
    <t>05/10-31/15</t>
  </si>
  <si>
    <t>Preparation of the ACMAD MESA kick off( with 1 or 2 days of partner meeting on MoUs and implementation, Focal pooints, Procurements and recruitment procedure, continental training of FPs(TORs and skills required to be FP)</t>
  </si>
  <si>
    <t>05/20/15</t>
  </si>
  <si>
    <t>Mossi said: justification of per diem for AMA mission is to Nafissa,  Tckets probably not paid, need a statement of account, taxes for the contract with aufditor to be derived before paying him</t>
  </si>
  <si>
    <t>Meeting with Mokoena on weekly reports and timesheets ( he is not ready , he should come back as soon as he is prepared), meeting with Joyce ( good template for reporting and timesheets not use, agree to meet again on Friday may 22, 2015 to revise these documents);   Will meet with Serges and Mbaiguedem on weekly reports and timesheets ( before May 25, 2015)</t>
  </si>
  <si>
    <t>Meet with Serges and Mbaiguedem before May 25, 2015)</t>
  </si>
  <si>
    <t>05/22/2015</t>
  </si>
  <si>
    <t>meeting to respond to WMO letter on Norwegian cooperation on GFCS implementation with RCC  : the meeting ended with a proposal to DG on the dates for meeting with WMO /Norvegian mission</t>
  </si>
  <si>
    <t>supervise production of projection on onset and cessation of seasonal precipitation by Diasso and Mokoena</t>
  </si>
  <si>
    <t>Review weekly reports and timesheets with Joyce, Mokoena, derges, Gedeon</t>
  </si>
  <si>
    <t>05/18-22/2015</t>
  </si>
  <si>
    <t>Read the financial agreement on mesa between AUC and EC</t>
  </si>
  <si>
    <t>05/24/15</t>
  </si>
  <si>
    <t>répondre à la proforma de EUMETSAT sur la clé EKU</t>
  </si>
  <si>
    <t>05/22-26/2015</t>
  </si>
  <si>
    <t>in …/MESA/andre directory</t>
  </si>
  <si>
    <t>Urgent lundi voir le message eumetsat envoyé le 22 Mai 2015 @Mr Kamga, we are still awaiting your reply on the pro forma invoice. Should we start the invoicing now for this eku and software ? Please state once again to whom it should go to. Please also note that you should reply with 300029048 Additional Decryption Hardware/Software, this is the job number that was created for the purchase of this key.
 300028924, is the technical job between EUM, JRC and ACMAD.</t>
  </si>
  <si>
    <t>05/15-30/2015</t>
  </si>
  <si>
    <t>techncal guidance to Diasso and Mokoena and production of climate change maps for onset and cessation periods of seasonal rainfall accross africa -Typical product og MESA  climate change - A service on expevted scenario will use an Africa Map with aeras expecting delay/ealy onset or withdrawal of seasonal precipitation with text like Enso impacts ang WMO statement on global climate extreme events maps</t>
  </si>
  <si>
    <t xml:space="preserve">Important </t>
  </si>
  <si>
    <t>Collaboration with En canada on communication of risk information to public , palnners, polocimakers</t>
  </si>
  <si>
    <t>useful for the drought service and seasonal forecast service, ssaryone bulletin and statement per month and other within a the month if nece</t>
  </si>
  <si>
    <t>05/25/2015</t>
  </si>
  <si>
    <t>revise timesheets and weekly reports with Mme Joyce, prepare stetement on projected onset and withdrawal of precipitation with Diasso and Mokoena</t>
  </si>
  <si>
    <t>go trough e-station manual with joyce Banda</t>
  </si>
  <si>
    <t xml:space="preserve">urgent </t>
  </si>
  <si>
    <t>Follow up the training in darmstad , catalogue of products to be provided on the e-stations</t>
  </si>
  <si>
    <r>
      <rPr>
        <b/>
        <sz val="11"/>
        <color theme="1"/>
        <rFont val="Calibri"/>
        <family val="2"/>
        <scheme val="minor"/>
      </rPr>
      <t>Gedeon and Mokoena need to revise and send the catalogue using the JRC template; urge</t>
    </r>
    <r>
      <rPr>
        <sz val="11"/>
        <color theme="1"/>
        <rFont val="Calibri"/>
        <family val="2"/>
        <scheme val="minor"/>
      </rPr>
      <t>nt t</t>
    </r>
    <r>
      <rPr>
        <b/>
        <sz val="11"/>
        <color theme="1"/>
        <rFont val="Calibri"/>
        <family val="2"/>
        <scheme val="minor"/>
      </rPr>
      <t>he filled template wil be used to make CIC products visible - on and mokoenaJoyce will help by revising the templates made by Gedeon and Mokoena</t>
    </r>
  </si>
  <si>
    <t>Installation disk and manual for the e-station sent to Joyce Two weeks ago, on Unbuntu 14.0</t>
  </si>
  <si>
    <t xml:space="preserve">Joyce to provide a report on darmstad training with all materials in Presao Sg computer in a directory callled /presaoSG/damrstad training material , Joyce to follow up during  operations that the products are send for EUMETCAST. </t>
  </si>
  <si>
    <t>Joyce need support from mariama on emma and e-srtation  ( joyce's weekly reports review</t>
  </si>
  <si>
    <t>see mariama on loops in ACMAD creating interference betwen networks</t>
  </si>
  <si>
    <t xml:space="preserve">Joyce write a status report with hard , soft and data/product sections ( 3 sections), use information given by JRC after accessing yhe computers. </t>
  </si>
  <si>
    <t xml:space="preserve">See Mariama on african synoptic precipitation from NCDC </t>
  </si>
  <si>
    <r>
      <t xml:space="preserve"> router for MESA project  to be made available operate the router from the  MESA project office, separeted internet gateway for MESA,  </t>
    </r>
    <r>
      <rPr>
        <b/>
        <sz val="11"/>
        <color theme="1"/>
        <rFont val="Calibri"/>
        <family val="2"/>
        <scheme val="minor"/>
      </rPr>
      <t>Payment of EKU Urgent , procument of additional computers</t>
    </r>
  </si>
  <si>
    <t>Joyce to visualize installation EKU  disk on PUMA , push Serge to give content to Joyce for the stakeholder database</t>
  </si>
  <si>
    <t xml:space="preserve">Need a server dedicated to hosting  ACMAD/MESA Applications , also develop ACMAD -MESA web portal  with just a miror on ACMAD website </t>
  </si>
  <si>
    <t>05/25-30/2015</t>
  </si>
  <si>
    <t>joyce to put all material on EUMETcast and linutx traing on presaosg/trainiglinuxeumetcas</t>
  </si>
  <si>
    <t>diplomas and certificate of MESA Staff reminder to stafff</t>
  </si>
  <si>
    <t>Joyce start from W32 to add the training sessions titles and at the end of weekly report add the path to the training material directory</t>
  </si>
  <si>
    <t>need installation manual to ingest historical data in the e-station , see amesd manual and e-station installation  manual sent by marco</t>
  </si>
  <si>
    <t>urgent</t>
  </si>
  <si>
    <t>Very urgetnt</t>
  </si>
  <si>
    <t>Seee the MESA moniroting report with manfred</t>
  </si>
  <si>
    <t>05/26/15</t>
  </si>
  <si>
    <t>SAF to prepare the justifications of expenses declared (very urgent)</t>
  </si>
  <si>
    <t>prepare e-conf with Environnment Canada,  MESA Web designer for one month( use SADC webportal sofware for web design, web management…), list from hailu on communication strategy:operational plan)</t>
  </si>
  <si>
    <t>05/27/2015</t>
  </si>
  <si>
    <t xml:space="preserve">Exchange with Manfred </t>
  </si>
  <si>
    <t>I send a request for skype to Jolly and Tseday on kick-off, next week manfred make a presentation on GIS, photoshop 7.0 , use of powerpoint for mapping next week</t>
  </si>
  <si>
    <t xml:space="preserve"> date venant de dominique 21 au 23 juillet 2015</t>
  </si>
  <si>
    <t>prepare a consolidated product on onset and withdrawal of rainfall season</t>
  </si>
  <si>
    <t>Echange avec dominique sur la date de la prochaine réunion du AWGDRR, drfat a letter to respond to wascal on data rescue collaboration on May 27, 2015</t>
  </si>
  <si>
    <t>05/28/2015</t>
  </si>
  <si>
    <t xml:space="preserve">justifications for vigirisk and undp data rescue, draft review of communication strategy </t>
  </si>
  <si>
    <t>revise and resubmit undp report and request for disbursement, review weekly reports and timessheets for gedeon, serges, Joyce</t>
  </si>
  <si>
    <t>tomorrow send temperature forecasts to DG</t>
  </si>
  <si>
    <t>draft statement for policy makers on the projected change on Start and cessation of seasonal rains accross Africa</t>
  </si>
  <si>
    <t>05/29/2015</t>
  </si>
  <si>
    <t>Coordination meenting at 17:30 with all staff except gilles</t>
  </si>
  <si>
    <t>06/01-05/2015</t>
  </si>
  <si>
    <t>very important</t>
  </si>
  <si>
    <t>discuss with Mokoena on his contrat, Njau on is short term contract</t>
  </si>
  <si>
    <t>Nafissa submit the revised kanadadji agreement for signature and transmit to kandadji office</t>
  </si>
  <si>
    <t>pay the invoice for usb internet Orange</t>
  </si>
  <si>
    <t xml:space="preserve">Djibo </t>
  </si>
  <si>
    <t>signature needed by nafissa on the laptops tender dossier by Nafissa</t>
  </si>
  <si>
    <t>Gilles follow request of services for equipments</t>
  </si>
  <si>
    <t xml:space="preserve">Visa card to  </t>
  </si>
  <si>
    <t>fill the template of products needed by ACMAD for the e-station</t>
  </si>
  <si>
    <t>with Gedeon</t>
  </si>
  <si>
    <t>completed the UNDp justification and send to Addis</t>
  </si>
  <si>
    <t>prepare ToRs for short term recruitement of CCA MESA</t>
  </si>
  <si>
    <t>Remind staff on their diplomas and certificates</t>
  </si>
  <si>
    <t>Prepare Tors for remote work of Mokoena</t>
  </si>
  <si>
    <t>Prepare people and introduce MESA sustainability Matrix next Friday a weekly meeting</t>
  </si>
  <si>
    <t>Important</t>
  </si>
  <si>
    <t>finalize justifications for vigirisk 2015 expenses</t>
  </si>
  <si>
    <t>With Zeinabou</t>
  </si>
  <si>
    <t>Preparation of presentation for Agriculture Intelligente face au climat</t>
  </si>
  <si>
    <t>prepare Jan June 2015 report</t>
  </si>
  <si>
    <t xml:space="preserve">Exchange with UNDP for the second disbursment </t>
  </si>
  <si>
    <t>audit of A take over before take off</t>
  </si>
  <si>
    <t>Payment of remaining per diem for daouda LPASF and transfer of funds for MESA partner UNIV Dakar</t>
  </si>
  <si>
    <t>MoUs with Univ Nairobi</t>
  </si>
  <si>
    <t xml:space="preserve">Preparation of documentary with Eric Hanieri for MESA </t>
  </si>
  <si>
    <t xml:space="preserve">next week main activities : gedeon ( complete template for products and send  to marco, work with Joyce to ingest ERA soil moisture in the e-station) serges ( mise a jour de la base de données des acteurs, organisation du mat de com pour le kick off,  finalize la strategir de com, finalization des contenus pour le site web et tranfert à Joyce, assist the MESA comm expert from ADDIS), Joyce will (develop web site, config e-station to ingest JRC data, train serge on update the stakeholder database, fill e-station with ecmwf era soil moisture, euk to be installed, contact songiti for help) , Mokoena ( review service development plan from Njau, finalize the service development plan next week,  discuss with Joyce on data sources, use Drought and seasonal forecast plan to take similar paragraphh), Njau ( service development plan for climate change assessment distributed to thematic expert, embark on user manual with its template -chapter one done, chapter two and 3 next week expevted to finalize by en dof june 2015, ) , </t>
  </si>
  <si>
    <t xml:space="preserve">Coordination meeting </t>
  </si>
  <si>
    <t xml:space="preserve">Serges ( things not done are stakeholder database, and communiction material for kick off, next week joyce sit with serges for about and hour on Monday, ) Pr  Thursday serges work with manfred on  collecting kick off Material,  Tuesday Serges finalize the material for website with Joyce, next week Serges translate communication strategy in french ) </t>
  </si>
  <si>
    <t xml:space="preserve">Andre ( present the sustainability matrix, </t>
  </si>
  <si>
    <t xml:space="preserve">Joyce( Website development, installation of the estation and second network card,   next week : website development, training on the MESA stakeholder with Serges </t>
  </si>
  <si>
    <t>Gedeon ( Siol moisture data ingestion not done , during the week service development progresss with comparision of precipitation and siol moisture anomaly from IRI data library, percent of average. The template for climate products to be made available through the e-station prepared and sent to Marco, put Robet and Massimo in copy of the template, Geden and Joyce work next week on Tuesday on soil moisture ingestion)</t>
  </si>
  <si>
    <t xml:space="preserve">Manfred ( will discuss the user guide with Robert next Wednesday, </t>
  </si>
  <si>
    <t xml:space="preserve">Mokoena ( review principles, mechanism, user support, user guides, consolidation of weekly reports to produce monthly report, </t>
  </si>
  <si>
    <t xml:space="preserve">Gilles ( for next week sort out payment of remaing per diems for participants to Steering committee and partner meeting, personnel recruitment procedure for MESA, Make copies of MoUs with Safia </t>
  </si>
  <si>
    <t>Monitor M. Fochive ISACIP visiting scientist in Dakar</t>
  </si>
  <si>
    <t>arrive in Hamburg, instruct nafissa on the undp vendor template to be filled for second disbursment, contact gilles for budget addendum, procurement of vehiclesin MESA , review doc for impact 2c meeting, prepare first draft presentation for Agriculture intelligence face au climat workshop planned for June 15-18 in Bamako</t>
  </si>
  <si>
    <t xml:space="preserve">discuss disbursement for University of Dakar who submuitted a request </t>
  </si>
  <si>
    <t>attend Impact 2C GA</t>
  </si>
  <si>
    <t>3years</t>
  </si>
  <si>
    <t>06/08-12/2015</t>
  </si>
  <si>
    <t>06/13/2015</t>
  </si>
  <si>
    <t>meet for revue of dissertation report on impact of satellite data in forecasts made with LAM for west africa</t>
  </si>
  <si>
    <t>06/15-16/2015</t>
  </si>
  <si>
    <t>mentor eamac student - Pascal moudi</t>
  </si>
  <si>
    <t>review programme, participants, invitation letters, budget</t>
  </si>
  <si>
    <t>power brownouts  and substantial lack of internet access hamper progress during April-May-June 2015</t>
  </si>
  <si>
    <t>important</t>
  </si>
  <si>
    <t>draft programme kick-off review and submit to Jolly and tseday</t>
  </si>
  <si>
    <t>06/17/2015</t>
  </si>
  <si>
    <t xml:space="preserve">Expenditure justification for Vigirisk project in 2014, collect, review documents </t>
  </si>
  <si>
    <t>06/18/2015</t>
  </si>
  <si>
    <t>prepare material for MESA website, publish vacancies for Climate change short term expert</t>
  </si>
  <si>
    <t>06/15-19/2015</t>
  </si>
  <si>
    <t>meeting for supervision of FACE project expert ion, synoptic patterns , validation of GFS heat wave ( treshold per st</t>
  </si>
  <si>
    <r>
      <t xml:space="preserve">Gedeon test integrated drought service, next week, Joyce will focus on website d velopment and e-station installation next week,  next week Serges will make a request for Service to translate com strategy , </t>
    </r>
    <r>
      <rPr>
        <b/>
        <sz val="11"/>
        <color theme="1"/>
        <rFont val="Calibri"/>
        <family val="2"/>
        <scheme val="minor"/>
      </rPr>
      <t>need urgent review by pM before translation,</t>
    </r>
    <r>
      <rPr>
        <sz val="11"/>
        <color theme="1"/>
        <rFont val="Calibri"/>
        <family val="2"/>
        <scheme val="minor"/>
      </rPr>
      <t xml:space="preserve">  key entry data of stakeholders, collect communication material for kick off, requeste for service, draft front page of the drought service and seasonal forecasts, Gedeon provides the manual for SADC drought Service to Njau , Mokoena will continue develop the product generation procedure manual particularly projection products , he develop the section in the manual on climate change detection product, Njau is develop this week </t>
    </r>
  </si>
  <si>
    <t>Next week Njau continue with training material development</t>
  </si>
  <si>
    <r>
      <t xml:space="preserve">Njau next week should look at MWMO guide , manual, guidelines on drought, he should also visit ucar COMET, Gilles brice Adoukonou Bagan presented on review of two banks accounts for MESA from October 2014 to April 2015, review expenditure table for MESA steering committee ( do you see payments remaining? ), Brice also look at PRAG 2014 and prepared the tender dossier for purchase of 2 vehicles, tender dossier finalized on June 11, 2015 , Vacancies for STE formalized, June 12, start documentation and archiving jexpenditure justifications,  last week of 15 to 19 June 2015 brice worked on financial report since October 2014 until May 2015, some expenditure documents were classified some need to be regularized , inventory of missing justifications and doc to be completed,  Vacancies were published, attended meeting on kick -off , collected information health insurance and other elements of groos salari at UNDP Niamey. Collect banks account slips , upade journal and reconciliation of May 2015, documentation and archive justification documents, visits to collect quotation for uPS office cubicle, printer, Next he will draft budget addendum and template of MESA Asset Register(EU format), follow up suppliers on small items . to buy. June Salary  for June should be followed, reservation for Diasso, signature on account MESA, Gilles will take voucher and MESA personel management responsability, Gilles negociate special conditions on the accounts, </t>
    </r>
    <r>
      <rPr>
        <b/>
        <sz val="11"/>
        <color theme="1"/>
        <rFont val="Calibri"/>
        <family val="2"/>
        <scheme val="minor"/>
      </rPr>
      <t>imprest contract with DHL</t>
    </r>
  </si>
  <si>
    <t>prepare first semester report of CED, April-June mESA progress report, coordination meeting ( complete sustainability matrix, weekly reports (status of procurements, logistics for coming events like ICTP workshop, kick-off, ME workshops, visitors)…., website content development, billet diasso,       serges started training on stakeholder database update, pictures for website given to Joyce, tentative translation of communication strategy in English,    Serges/manfred/gedeon./abani/Gilles and others met on legislator workshop expected in Ghana during the second week of July</t>
  </si>
  <si>
    <t>fill the sustainability matrix, present the indicators for project monitoring to all at coordination meeting, Provide copies of degrees and certificates in cvs</t>
  </si>
  <si>
    <t>Find out collaboration with impact 2C -CSC , need to request loging and pasword for finnacial report certification</t>
  </si>
  <si>
    <t>Very urgent</t>
  </si>
  <si>
    <t>Prepare  MESA April-June  monitoring report, propose a new draft programme to hold the kick-off with MESA forum on Aug 31-Sept 04, 2015</t>
  </si>
  <si>
    <t>Littérature review on UCAR Comet website and provision of reference to Tas on training materials for drought and seasonal forecasts</t>
  </si>
  <si>
    <t>06/22-26/2015</t>
  </si>
  <si>
    <t>Preparation of April-June 2015 quarterly monitoring report will continue. Supervision, monitoring of ACMAD-MESA activities.  Filling sustainability matrix will continue.  Discussions with MESA headquarters on the draft kick-off event programme, participants and invitations. Finalization of communication strategy document</t>
  </si>
  <si>
    <t>06/22/2015</t>
  </si>
  <si>
    <t>Vigirisk justification docs not complete, salarie slips, order for transfert of salaries to staff to be completed,  user manual for drought service SADC provided by Gedeon for use by Njau, SADC user manual send to Njau for use</t>
  </si>
  <si>
    <t xml:space="preserve">discuss at a meeting with Serges and Manfred on comm strategy objectivs and specific objective </t>
  </si>
  <si>
    <t>Review email received until June 22, 2015, impact 2c financial reporting preparation for new password, dissemination  of vacancy for 2 CCA to emailing list in Dakar esp, ama-cameroon, cordex africa</t>
  </si>
  <si>
    <t>CM SAF  Trois (3) instructeurs à savoir les Docteurs Jörg Trentmann, Mark Higgins et Steffen Kothe venus d’Allemagne, ont assuré la formation.</t>
  </si>
  <si>
    <t>Les produits de CM SAF peuvent êtreregroupés en 3groupesà savoir:</t>
  </si>
  <si>
    <r>
      <t>o</t>
    </r>
    <r>
      <rPr>
        <sz val="7"/>
        <color theme="1"/>
        <rFont val="Times New Roman"/>
        <family val="1"/>
      </rPr>
      <t xml:space="preserve">   </t>
    </r>
    <r>
      <rPr>
        <sz val="14"/>
        <color theme="1"/>
        <rFont val="Times New Roman"/>
        <family val="1"/>
      </rPr>
      <t>les données de radiation solaire (rayonnement direct, rayonnement au somment de l’atmosphère, …);</t>
    </r>
  </si>
  <si>
    <r>
      <t>o</t>
    </r>
    <r>
      <rPr>
        <sz val="7"/>
        <color theme="1"/>
        <rFont val="Times New Roman"/>
        <family val="1"/>
      </rPr>
      <t xml:space="preserve">   </t>
    </r>
    <r>
      <rPr>
        <sz val="14"/>
        <color theme="1"/>
        <rFont val="Times New Roman"/>
        <family val="1"/>
      </rPr>
      <t>les données de nuages et aérosols;</t>
    </r>
  </si>
  <si>
    <r>
      <t>o</t>
    </r>
    <r>
      <rPr>
        <sz val="7"/>
        <color theme="1"/>
        <rFont val="Times New Roman"/>
        <family val="1"/>
      </rPr>
      <t xml:space="preserve">   </t>
    </r>
    <r>
      <rPr>
        <sz val="14"/>
        <color theme="1"/>
        <rFont val="Times New Roman"/>
        <family val="1"/>
      </rPr>
      <t>les données de vapeur d’eau (vapeur d’eau, humidité, température, …);</t>
    </r>
  </si>
  <si>
    <t>D’autres données telles que la pluviométrie, l’évaporation et les flux de chaleur latent sont également disponibles à l’échelle globale.</t>
  </si>
  <si>
    <r>
      <t>-</t>
    </r>
    <r>
      <rPr>
        <sz val="7"/>
        <color theme="1"/>
        <rFont val="Times New Roman"/>
        <family val="1"/>
      </rPr>
      <t xml:space="preserve">         </t>
    </r>
    <r>
      <rPr>
        <sz val="14"/>
        <color theme="1"/>
        <rFont val="Times New Roman"/>
        <family val="1"/>
      </rPr>
      <t xml:space="preserve">Les fonctions statistiques de base dans l’outil R ont été utilisées pour générer les produits climatiques avec les données de CM SAF. </t>
    </r>
  </si>
  <si>
    <t>CM SAF data (SIS)</t>
  </si>
  <si>
    <t>Location</t>
  </si>
  <si>
    <t>Abidjan (in the South)</t>
  </si>
  <si>
    <t>Korhogo (in the North)</t>
  </si>
  <si>
    <t>Brightest year</t>
  </si>
  <si>
    <t>Darkest year</t>
  </si>
  <si>
    <t>CM SAF data (CFC)</t>
  </si>
  <si>
    <t>Cloudiest year</t>
  </si>
  <si>
    <t>Clearest year</t>
  </si>
  <si>
    <t>GPCC data (Precipitation)</t>
  </si>
  <si>
    <t>Wettest year</t>
  </si>
  <si>
    <t>Driest year</t>
  </si>
  <si>
    <t>EUMETCAST 8-12 june 2015 training in pretoria, R was used to process SAF Climate data</t>
  </si>
  <si>
    <t>06/22/15</t>
  </si>
  <si>
    <t>review of dissertation report of M. Moudi Pascal , exchange with massimo on the draft agenda, an appointment to call him proposed for june 23 at 09 AM</t>
  </si>
  <si>
    <t>06/23/2015</t>
  </si>
  <si>
    <t>e-letter received as member of ICT-CSIS of GFCS , message sent to join the google group</t>
  </si>
  <si>
    <t>ICT joined through gmail, data rescue, management and climate service presentation preparation for bachir ahmadou for yaounde undp meeting, introduction of hama to data rescue, management and services for WMO acmad collaboration</t>
  </si>
  <si>
    <t>06/24/2015</t>
  </si>
  <si>
    <t>review and suggestion on the table of content for drought training material, littérature review on drought on UCAR COMET,  proposition of the use of WMO 100 on climatological practices for service development plan</t>
  </si>
  <si>
    <t>clarification des responsabilités de  Gilles ( il prépare l'audit de Septembre 2015),  decision sur la signature des marchés de faible montant voir , billet de Joyce non payé, Gilles prend la signature du compte MESA , il prépare et suit tous les dossiers administratifs</t>
  </si>
  <si>
    <t xml:space="preserve">changer gedeon et mettre hubert pour l'atelier mekrou de validation des études sur l'inventare des projets éxécutés., </t>
  </si>
  <si>
    <r>
      <t xml:space="preserve">DG ( faire le point des documents manquants et assurer,  Gilles travaille sur MESA, il peut donner des avis pour le moment, il n'y a pas d'état des factures et impayées,       Gilles pourvoir au poste de natanda et herman.  Après affectation des dossier par le DG cela traîne.   Zeinabou    un seul doc de procédyures,  retard dans les rapports financiers , une semaine après l'atelier pour fournir les états financiers,  cahier de sécurité à remplir et quelques camera sde surveillance, livre d'organisation admin, gestion comptable et financière et ressources humaines), pour écrire un draft du consultant est corrigé par un comité interne, le consultant revise et soumet., deplacer le personnel des postes,       DG a demandé de relire le manuel ISACIP et reviser, retraite à ICRISAT pour 2 jour pour toiletter,  DG demande de faire le cahier de passage. DG- demande de redéfinir les postes,  voir les décisions usr les intérims,                   roles et responsabilité, mode de traçabilité des documents ( règlement financier, manuel de procédures, </t>
    </r>
    <r>
      <rPr>
        <b/>
        <sz val="11"/>
        <color theme="1"/>
        <rFont val="Calibri"/>
        <family val="2"/>
        <scheme val="minor"/>
      </rPr>
      <t>notes d'applications</t>
    </r>
    <r>
      <rPr>
        <sz val="11"/>
        <color theme="1"/>
        <rFont val="Calibri"/>
        <family val="2"/>
        <scheme val="minor"/>
      </rPr>
      <t xml:space="preserve">,                      </t>
    </r>
  </si>
  <si>
    <t>etat des recettes et dépenses hebdommadaires</t>
  </si>
  <si>
    <t>informer le dg de la date du kick-off a Nairobi, et des décisions pour faciliter la passation des marchés, dossier mekrou reunion de validation en Juillet 2015</t>
  </si>
  <si>
    <t xml:space="preserve">Taux de consommation des crédits à améliorer </t>
  </si>
  <si>
    <t>racourcir les délais de consultation, faire une lettre à la banque pour le spécimen de signature, un décision sur le ôle de gilles, definir le profil à recruter au service administratif te financier</t>
  </si>
  <si>
    <t xml:space="preserve">Plan de financement du management de la qualité voir Nafissa avec le </t>
  </si>
  <si>
    <t xml:space="preserve">proposer un amendement pour créer des sous-comités , prendre une note pour mettre en place les sous-comités qui disparaissent a la fin, par type de service une liste de fournisseurs ou prestataires, gilles propose un acte pour reviser la liste,    </t>
  </si>
  <si>
    <t>reunion de management avec le   DG</t>
  </si>
  <si>
    <t>Léon était à Ouaga en fin Janvier pour représenter ACMAD,  une initiative d'évaluation des projets nationaux sur la sécheresse, l'équipe fait actuellement un état des lieux des activités sécheresse dans la sous-région,  échanges avec ACMAD sur les plateformes DRR et la necessité de discuter avec la CEDEAO</t>
  </si>
  <si>
    <t>06/25/2015</t>
  </si>
  <si>
    <t xml:space="preserve">review and complete a table with responses to  Robert Brown 's comments on drought and seasonal forecast service development plan </t>
  </si>
  <si>
    <t>Urgent</t>
  </si>
  <si>
    <t>fill the sustainability matrix by Project manager</t>
  </si>
  <si>
    <t>Visiteurs du projet ProGIS/AO, after review and inputs to the communication strategy and implementation plan PM discussed with TA and Communication Ofiicer to agree on gthe way forward to develop the document using EU manual</t>
  </si>
  <si>
    <t xml:space="preserve">meeting held on June 22-23 , 2015 in Bamako, </t>
  </si>
  <si>
    <t>verbal report by koite on PROGIS meeting held in Bamako, Andre and Koite prepared the presentation during the previous week before koite left,  Andre andre and bachir repared presentation on UNDP ACA project-Data Rescue at ACMAD Jun</t>
  </si>
  <si>
    <t>andre commit to provide next week a timeseries plot on historical sahel rainfal variability and a text analysing it, dos</t>
  </si>
  <si>
    <r>
      <t xml:space="preserve">skype meeting with impact 2C  to discuss update draft policy brief with WP 12  expert ( ACMAD, University of Bonn-valentin, Jafet Anddersoon-institute of , Sandro Calmanti, Franck Van , </t>
    </r>
    <r>
      <rPr>
        <b/>
        <sz val="14"/>
        <color theme="1"/>
        <rFont val="Calibri"/>
        <family val="2"/>
        <scheme val="minor"/>
      </rPr>
      <t>next skype on Wednesday 08 July 2015 at 10H30 European time, sandro will send an email with conclusions of the June 25 2015 skype meeting</t>
    </r>
  </si>
  <si>
    <t>Fill questionnaire for mid term review preparation ( to opertaional skeholders and policy makers</t>
  </si>
  <si>
    <t>Draft programme for the third MESA forum organizing committee meeting received</t>
  </si>
  <si>
    <t>The memeting is on July 29 and 30, 2015 in Nairobi</t>
  </si>
  <si>
    <t>Review and complete the draft response to Robert Brown's comments on D&amp;SF SDP</t>
  </si>
  <si>
    <t>Weeekly coordination meeting</t>
  </si>
  <si>
    <t>06/29/2015</t>
  </si>
  <si>
    <r>
      <t xml:space="preserve">Ms Joyce started. She recalled website development and mesa e-station monitoring as main activities for the past week. EUMETSAT requested tasks and sent, Réalisation: stratégie de comm en correction ,  la liste vigirisk avec 300 noms, les contact emails des départments,  lundi le nombre de personne dans la base sera donnée,  La page de base des bulletins a été amendé avec les factsheets, la page de garde de la newsletter sera présentée, la press realease de praia est sur pc 10,  the draft frontgpages for bulletin and newsletter. Color codes for logos should be given.    Matériel de communication à collecter, le stand à voir avec hailu, la banderole est disponible il faut un stand qui peut contenir la banderoles, les tee skirt ( 200), Clé usb (300), pins (700), parapluies ( 400), demande service pour support kakemonos, fair un kakemonos avec les policies brief du steering committee et les projections precipitations, faire un kakemonos sur la minigites ( dédéon , Bachir et Serges)  incription a la cop 21,  Serges suit avec Safia et faire les réservations d'hôtel,      Gédon les activités prévues : contacter Fabio, travailler avec Fabio et les autres sur les produits intégrés de suivi de la sécheresse:             Réalisations:   template du bulletin sécheresse ( Drought Watch bulletin), percentile script done  with support of IRI on IRI DL, response to robert on SDP for DSF done and to be submitted to robert next week,  weekly report consolidated      Gilles:  realisations  mise à jour du dossier d'achat des véhicules, contact avec cotonou ESET NOD peu arriver dans 72 heures, comments on contract of KMC audit firm from Nafissa, exchange with Mercure on querty laptop for Joyce, finalize purchase order for cubicle, printer, UPS, Diassi ticket with wahegur, meeting with DG on admini and finance of MESA Gilles has signature on MESA ACCOUNTs, applications for gIS collected and filtered with a short list for the committee early next week; Gilles met the account manager at BOA and attaended ACMAd management meeting;   Activities next week:  fill assesst registers, update ACMAD list of suppliers, the suppliers will then be filtered by thematic area or nature of service,  Djibo sortira la liste actuelle , le DG signe l'ancienne liste et une lettre demandant au fournissuer de donner leur contacts pour figurer dans la liste des fournisseurs ACMAD  instructions. </t>
    </r>
    <r>
      <rPr>
        <b/>
        <sz val="11"/>
        <color theme="1"/>
        <rFont val="Calibri"/>
        <family val="2"/>
        <scheme val="minor"/>
      </rPr>
      <t>Data seen on pc1</t>
    </r>
    <r>
      <rPr>
        <sz val="11"/>
        <color theme="1"/>
        <rFont val="Calibri"/>
        <family val="2"/>
        <scheme val="minor"/>
      </rPr>
      <t xml:space="preserve"> but pc2 is not ingesting and processing the data.   Issues with TAT ( bad training on e-station, and postponment of framework meeting...). website development. List of partners and url as well as calendar.   Manfred Presented content of the website uploaded with policy briefs, products, media video,, temperature anomaly for May 2015, state of 2013 climate in Africa.                                                                                                                                  Mokoena work on procedure manual for product development. Procedure for data acquisition written, screen shots on how to get data from website. Internet connectivity has created some challenges.  Next week, will finalize the product generation procedure manual.       Njau Leonard following PM , njau visited the UCAR COMET website,   discussions on drivers for west and southern Africa,   ( focal points should come more from meteorological services they will be exposed to become trainer, Njau will finalized the training module next week.     Serges  prévu: demande de service pour traduire la stratégie de comm, mettre a jour la base données, matériel de visibilité  </t>
    </r>
  </si>
  <si>
    <t>prepare mid term review mission :  fill the contact details template and send to evaluation team, discuss with dg on the concept of cop side event, collect documents for preparation of the concept, Briefing for LRF JAS and ASO 2015, training of OJT trainees</t>
  </si>
  <si>
    <t>Need to respond on PRESANORD-MEDCOF, CONTACT UNDP FOLKS</t>
  </si>
  <si>
    <t>06/30/2015</t>
  </si>
  <si>
    <t>prepare Mid term review mission, evaluation of applications for GIS STE, review Njau weekly reports and timesheets, remind joyce, mokoena about reports&amp;timesheets for acmad support staff (Ali, Diasso, Inoussa,…), review CCA service development plan, revise figures in chap 8 of forecaster hanbook(draft of chapter 8 is in RCC2014/trainnig directory and should be on RCC website)</t>
  </si>
  <si>
    <t xml:space="preserve">disuccss with Hama , DG, mariama on wacadare and need for  data to update wacadare, </t>
  </si>
  <si>
    <t>WMO to write to sub-regional office and conact countries to send data to ACMAD (HAMA will talk to WMO</t>
  </si>
  <si>
    <t xml:space="preserve">Prepare concept note for cop paris side event, make weekly briefing withe Koite, prepare RCC CBS documents for partners, </t>
  </si>
  <si>
    <t>work with evaluation mission</t>
  </si>
  <si>
    <t>Contact UNDP for letter of invitation and date of visit to ACMAD, send email toexcellent</t>
  </si>
  <si>
    <t>review concept of cop 21 side event</t>
  </si>
  <si>
    <r>
      <t xml:space="preserve">participants: - Alahli, Manfred, Ben Lamptey, Serges, Joyce, Gilles,  introduction by Ben Lamptey, </t>
    </r>
    <r>
      <rPr>
        <b/>
        <sz val="11"/>
        <color theme="1"/>
        <rFont val="Calibri"/>
        <family val="2"/>
        <scheme val="minor"/>
      </rPr>
      <t>introduction to the questionnaire and swot analysis, strengths, weaknesses, opportunities and threats</t>
    </r>
    <r>
      <rPr>
        <sz val="11"/>
        <color theme="1"/>
        <rFont val="Calibri"/>
        <family val="2"/>
        <scheme val="minor"/>
      </rPr>
      <t xml:space="preserve"> </t>
    </r>
  </si>
  <si>
    <t>Preparation for contribution to MESA headqueter's newsletter, recruitment meeting for 2 CCA experts</t>
  </si>
  <si>
    <r>
      <t xml:space="preserve">Mme Joyce:  website development and e-station installation were main activities expected for week 42 that is the first week of july, attend midterm review ,  check e-station and data was coming into PC1  not PC2,, PC1 pakage was reinstalled.  Learning on youtube how to create video on Website. Serges provides a video and Me Joyce build a video.   For this week waiting for JRC to react on the ftp problem and prepare a video based on material to be provided by Serges.   Serges activités prévus ( suivi de l'inscription a la COP 21,strategie de comm, mise à jour de la bese des acteurs, draft page de garde bulletin et newsletter. Réalisation  ( revue des activités  avec participation aux rencontres tel que la COP, Reunion préparatoire du groupe des négociateurs,  Réunion du WGDRR, participations aux rcofs pour échanger sur les prévisions , préparer et diffuser par vidéo, messages,  tweet, les informations, inscriptions à la COP 21, préparation de la mid term revue avec préparation de la salle et les couleurs avec les kakemonos, photos sur facebook, création du compte youtube acmad mesa pour diffuser les vidéos, necessiter de disposer d'un logiciel de montage des vidéos, montage de 2 à 3 minutes vidéo youtube à environ 50 000f. )  activities of this week ( provide final draft of communication strategy, create tweeter account for COP 21 to have facebook, youtube and twiiter, </t>
    </r>
    <r>
      <rPr>
        <b/>
        <sz val="11"/>
        <color theme="1"/>
        <rFont val="Calibri"/>
        <family val="2"/>
        <scheme val="minor"/>
      </rPr>
      <t>serges should annexx the procedures for creation of account on his weekly report</t>
    </r>
    <r>
      <rPr>
        <sz val="11"/>
        <color theme="1"/>
        <rFont val="Calibri"/>
        <family val="2"/>
        <scheme val="minor"/>
      </rPr>
      <t>,    finalize page de garde of newletter and bulletin</t>
    </r>
  </si>
  <si>
    <t xml:space="preserve">Gilles planned activities for week 42 ( budget addendum but other priorities came out ( recruitement for GIS finilzation,  ….)     Addendum postponed this week, journal banque de juin 2015,    </t>
  </si>
  <si>
    <t>discuss kick off preparation</t>
  </si>
  <si>
    <t xml:space="preserve">Communication the day of kick off and after , serges should provide inputs,  invitation of ACMAD key participants seek for arrangements for room at  hôtels in Nairobi, the first day communication with kick off speaec, coffee break + room reservation +interpretation for the parralell session,  panel discussion participants acmad participant to this like ogallo, icpac director, AfDB, ACPC,  a media briefing after the panel discussion sumarizing the achievements during the week, use steering committee policy brief+ climate change policy brief,  a room is needed+coffe break Serge express the needs </t>
  </si>
  <si>
    <t>Vernon, Brigitta, Robert Brown, Mamadou Niang, Juliet ICPAC, Olivier Thamba CICOS, Souley Mamane discussion, Andre Kamga, Fox, manfred, Diaby, massimo, MOI</t>
  </si>
  <si>
    <t>Stfan fox incharge of MESA and infrastructure at EU delgation to AU, he thanked for the meeting, last committment with made and all the tools are available, all the tools to deliver are available up to mid September 2017, ready to see GMES-Africa which will be based on MESA results, he thanks for organizing the meeting, hope for fruitful discussion, presentation of the programme bu MESA ME expert,  review interim and quaterly reports prepared by RICs, Reporting on mESA service development, use this meeting to discuss midterm review findings and use the outcome to review indicators, show analysis of all sustainability matrices,</t>
  </si>
  <si>
    <t xml:space="preserve">Massimo recall the first ME workshopon Nov 26-28, 2014  to set up a ME system with consensus with RIC/CIC, 2 quaterly report made and some interim report available on drop box,  </t>
  </si>
  <si>
    <t xml:space="preserve">objectives of this second workshop given, ME traps include top-down approach, unclear indicators, unadequate accountability, lack of effective monitoring, monitoring only activities not impacts, not communicating findings, </t>
  </si>
  <si>
    <t>Manfred presentation of EU guide for project management, LFA of FA and LFA of Human Dynamics, mid term review wil help revise the logframe,  addendum should be approved by contracting authority, need to harmonize other log frames</t>
  </si>
  <si>
    <t>Need expenditure of 70% to request new payment</t>
  </si>
  <si>
    <t>Need grant, implementation plan and morsonitoring plan how to collect and analyse indicat</t>
  </si>
  <si>
    <t>day1 workshop 2nd on monitoring and evaluation</t>
  </si>
  <si>
    <r>
      <t xml:space="preserve">Rpbert brown presented service development and operation status, service development quidelines, 18 service catalogues,   </t>
    </r>
    <r>
      <rPr>
        <b/>
        <sz val="11"/>
        <color theme="1"/>
        <rFont val="Calibri"/>
        <family val="2"/>
        <scheme val="minor"/>
      </rPr>
      <t xml:space="preserve">ACMAD Climate change assessment not submitted priority for next two weeks,  publish plans konawing you can update, </t>
    </r>
    <r>
      <rPr>
        <sz val="11"/>
        <color theme="1"/>
        <rFont val="Calibri"/>
        <family val="2"/>
        <scheme val="minor"/>
      </rPr>
      <t xml:space="preserve"> updates with new data, tools and outputs of needs assessment</t>
    </r>
  </si>
  <si>
    <t>urgent response to request for seasonal forecast training of Comores</t>
  </si>
  <si>
    <t>prepare CCDA 7 for next october 2015</t>
  </si>
  <si>
    <t>request for accreditation by NGO ALTARA</t>
  </si>
  <si>
    <t xml:space="preserve">My name is Olga Andreeva and I represent the NGO "ALLATRA" that deals with scientific research in climate change.  This year we took part in the WTO Economc Forum in Kaliningrad, Russia where we presented the Report on climate change of our scientists, based on septonic activities that takes place on Earth.
           Unfortunately, as we were busy with preparation for the Forum and organising various workshops in different countries and mass media communications after the official release of our Report,  we missed the deadline of application to acquire the Observer Status in the coming COP meeting in Paris in December this year. We discussed this issue with the Secretariat of the UNFCC and they suggested to apply to the already accredited NGOs and IGOs for the coming event to ask to share their accreditation.  </t>
  </si>
  <si>
    <t xml:space="preserve">Dear Mr. Kamga, </t>
  </si>
  <si>
    <t>  </t>
  </si>
  <si>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t>
  </si>
  <si>
    <t xml:space="preserve">Attached is a document outlining the CCDA-V call for abstracts. Please note that the deadline for submissions is 14 Aug 2015. The link for submiting abstracts is http://www.climdev-africa.org/ccda5/abstract_submission. </t>
  </si>
  <si>
    <t>need to follow the g</t>
  </si>
  <si>
    <t>comment by stefan fox</t>
  </si>
  <si>
    <t>Need to follow the grant and its annexxes for reporting, consider service operationalization, report on all activities, a new template for quarterly report will be given</t>
  </si>
  <si>
    <t>Need to review grant logframe and implementation logframe, rports, reporting template of monitoring, support on M&amp;E plan template and indicator database, include baseline data on indicators, status and target</t>
  </si>
  <si>
    <t>A request for addendum to the Contracting authority for the grant and its annexes is urgent</t>
  </si>
  <si>
    <t>Massimo present  a quetionaire on services tp be filled by the RICs, questions were presented for NFP and RICs, discussions on the draft questionnaire, in ACMAD case it should be modified with Abraham and ACMAD, need for TAT to follow up with skype, use questionaire online to be provided by TAT</t>
  </si>
  <si>
    <t>discuss with Gedeon for training at RCOFs,    An-ynaya Bintie Abdourazakou
Directrice de la Météorologie
Représentante permanente des Comores auprès de l'OMM
Agence National De l'Aviation Civile et de la Météorologie(ANACM)
Mob:  (+269)3297210(+269) 3297210
Tel:      (+269) 7738003
Te/Fax:(+269) 7730948
Mail:masoibrah1@yahoo.fr
Call
Send SMS
Add to Skype</t>
  </si>
  <si>
    <t>Recommendation&amp;conclusions of 2nd M&amp;E workshop</t>
  </si>
  <si>
    <t>07/13/2015</t>
  </si>
  <si>
    <t>coordination meeting for week of July 06-10</t>
  </si>
  <si>
    <t xml:space="preserve">LF follow EU PCM, Each RIC revise LF and be done before mid September, Develop/improve M&amp;E database, revise quarterly report template,  18 service development plans to be published after finalization by the MESA forum time about August 21, 2015,  TAT provide guidelines for preparing M&amp;E plan, RICs/CIC send draft interim report to ME officer for informal feedback before submission to AUC with copy to EU Del, TATquired M&amp;E information at staff, management and top management level can assist in revising Grant Log frame, Harmonize survey tools at national level,  the questionaire should go to FPs with August 19 as deadline, support by TAT with guidelines on M&amp;E information for staff, management and top management levels, Peer review will be discussed and finalized at the next TEM tentatively in November  </t>
  </si>
  <si>
    <t>preparation of the AWGDRR meeting in Yaoundé</t>
  </si>
  <si>
    <t>07/13-17/2015</t>
  </si>
  <si>
    <t>Meeting with ISSA Lele on the work on finland support for RCC and GFCS at ACMAD</t>
  </si>
  <si>
    <t>provide inputs, figures for Chapter 8 of AMMA forecaster handbook, visit of Hama , he was introduced to CED project particulary WACADARE, UNDP data rescue, Climsoft operations and training</t>
  </si>
  <si>
    <t>discuss with Massimo, preparation and submission to him of two vacancies notices for a STE on CC and STE on weportal development</t>
  </si>
  <si>
    <t>coordination meeting on MESA with Gilles on budget addendum, his role as ACMAD/SAF, Prepartory meeting for kick-OFF, preparartion of a policy brief based on CCA product on onset and cessation of precipitation seasons in Africa</t>
  </si>
  <si>
    <t>Start preparation of AMJ 2015 quarterly report</t>
  </si>
  <si>
    <t>use JFM quartely report as a reference</t>
  </si>
  <si>
    <t>collect some meningitis vigilance maps for 2015, AMJ , MAM 2015 preip in percent of average</t>
  </si>
  <si>
    <t>Take the presentation for the CC and sustainable agriculture workshop in Bamako as input to side event at COP 21</t>
  </si>
  <si>
    <t>Very important</t>
  </si>
  <si>
    <t>Meeting on bulletins for CED and RCC</t>
  </si>
  <si>
    <t xml:space="preserve">Gedeon for climat health,  Dekadal bulletin ( Bachir Hamadou in english, Hubert in French, dowload and generate maps), Monthly Bulletin ( Bachir and Hubert published betwen 15 till 17th of the following month), Long Range forecast (Hubert start on 20 and end on 30 of the month) , meningitis bulletin (Bachir hamadou), </t>
  </si>
  <si>
    <t>agenda items ( recall main activities planned for the week in last week's report, main achievements for the target week,  activities,milestones, outputs and deliverables generated, status of implementation of CSC meeting recommendations and decisions, vacancy notices for driver and communication support officer...)</t>
  </si>
  <si>
    <t>Gilles plannned to prepare june 2015 journal for MESA and draft addendum for the budget.  On July 06 an 07 gilles Drafted minutes of STE recruitement committee, finalized payments of pending invoices, continue addendum preparation, collect June bank account slip, Meeting with mercure regarding joyce laptop, addendum first draft finalized, write notification letters to GIS, CCA positions, Bank journal for June 2015 for CFA and EUro account, and statement of bank reconciliation,  For this week it is planned to prepare budget and invitation letters for kick off, publish vacancy notive for driver and communication support officer, prepare booking for the rooms for 15 participants Three categories for invitation ( those supported by ACMAD, officials expected, officials to be expected in the panel discussions, partners will feet in partner budget line</t>
  </si>
  <si>
    <t>Andre send a kick off programme to Dr Atank before the 3rd meeting</t>
  </si>
  <si>
    <t>Ask Simona to help use QGIS and generate maps on the e-station, Manfred show what is an e-forum</t>
  </si>
  <si>
    <t xml:space="preserve">Njau ( achievements draft user manual  Njau should use template of MESA SADC/BDMS,     This week njaparing user manual with SADC/BDMS templateu continue.   Joyce website development and e-station installation-  achievements ( attended mid-term review, data coming to the reception stations, template design for equipement management,  New laptop with mercure not booting,  plan for this week: website development , press releases to put on the website given to Joyce,  need to by premium version of santoo/webpresss or write a code for table insertion, for the e-forum , work with Mariama to update the RCC website, Joyce get the video from Gedeon, press release from Gedeon also.                                                                  </t>
  </si>
  <si>
    <t>Serges finaliser la stratégie de communication, créer un compte twitter  le compte twitter est @ACMADMESA et mot de passe: mesa2014 to be connected  to the website and database this week ( Serges and Joyce)  Serge created an acmadmesagmail account to be linked to experts emails by Joyce) ,  Exploitation de la base de données maitrisées , la stratégie et le plan de communication en cours de revision   This week 100 contacts disponible dans la base, 50 contacts supplémentaires attendus dans la semaine, reserver la alle pour la rencontre des partenaires au kick off, produire une video sur la prévision saisonnière avec Gedeon et alphosine, completer le document de strategie et p^lan de mise en oeuvre</t>
  </si>
  <si>
    <t>07/14/2015</t>
  </si>
  <si>
    <t xml:space="preserve">review ToRs for CCA and webportal NKE with new template and send to Massimo, </t>
  </si>
  <si>
    <t>MESA forrum preparation meeting July 30 to 31 in Nairobi</t>
  </si>
  <si>
    <t>prepare with gilles to make reservation for 15 more rooms and a meeting room for 15 people on Day 2 for ACMAD parallel session, discuss sucess stories to present thhere , look at programme of the preparation meeting</t>
  </si>
  <si>
    <t>AWGDRR 21-23 July Yaounde</t>
  </si>
  <si>
    <t>07/16/2015</t>
  </si>
  <si>
    <t>meet with Issa Lele on GFCS</t>
  </si>
  <si>
    <t xml:space="preserve">presentation of rcc processs, send world bank consultant's address to issa lele,  carte visa, </t>
  </si>
  <si>
    <t xml:space="preserve">mardi ouverture des offre véhicules, </t>
  </si>
  <si>
    <t>07/17/2015</t>
  </si>
  <si>
    <t>Recall DG to confirm participation to MESA Forum (Urgent)</t>
  </si>
  <si>
    <t>Following the successful "WMO Workshop on Operational Long-range Forecasting: GPCs and RCCs, in support of NMHSs and RCOFs", held in Brasilia, Brazil, in November 2013, it has been proposed to organize a "Workshop on Operational Climate Prediction" at the Indian Institute of Tropical Meteorology, in Pune, India, from 9 to 11 November 2015, to communicate new developments in seasonal forecasting, share operational experience and discuss new ideas for collaboration between Global Producing Centres of Long-Range Forecasts (GPCLRFs), Regional Climate Centres (RCCs), Regional Climate Outlook Forums (RCOFs), National Meteorological and Hydrological Services (NMHSs) and the research community</t>
  </si>
  <si>
    <t>9-11 Nov workshop on operational prediction in India</t>
  </si>
  <si>
    <t>07/20/2015</t>
  </si>
  <si>
    <t>review GMES&amp;Africa Services</t>
  </si>
  <si>
    <t>D:\plan&amp;budget2014\MESA2014\MESAoperatingplanningandreporting\mesastaffreports\andre\MESAPSC2015\attachments_2015_04_27.zip\</t>
  </si>
  <si>
    <t>lettre CEA pour participation au seminaire  sur l'intégration des changements climatiques dans les politiques agricoles en Afrique Centrale</t>
  </si>
  <si>
    <t>Gedeon proposé ce 18 juillet 2015 pour participer , il suit la préparation de l'événement</t>
  </si>
  <si>
    <t>07/21_23/2015</t>
  </si>
  <si>
    <t>attend the AWGDRR meetin in Yaounde</t>
  </si>
  <si>
    <t xml:space="preserve">Aim of the meeting: Follow up the Sedai Framework and agree on a set of actions and politicl commitments to ensure effective implementation of the frameworkin Africa.    Also the meeting will result in a roadmap for revision of the programme of Action for implementation of the Africa Regional Strategy for DRR in line with the new global framework.  </t>
  </si>
  <si>
    <t xml:space="preserve">Meeting held for Jluy 21_23 at Palis des congrès in yaoundé_cameroun, after opening ceremony with remarks of AU, ECCAS and speech of the Minister Delegate of Cameroon, the objectives of meeting was presented by UNISDR. The agenda was discussed and adopted. The African Union Commission presented and update on progress for implementation of action points from the 6th  AWG, a summary presentation on the Sendaî framework was made by UNISDR. Each REC provided an update on DRR progress in its region.  A panel discussion was held on working modalities for implementing EC-ACP Programme  with coordination at continental level by AUC, at Regional level by WB and RECs, strengthening RCCs by AfDB,                                                            Working groups were created around the 4 priorities of the sendai framework. Each working group discussed and prepared a plan of action including timeline at continental, regional, national and local levels associated to the relevant pririty are of actions. </t>
  </si>
  <si>
    <t>07/24_25/2015</t>
  </si>
  <si>
    <t>final review of climate change assessment service development plan version 1</t>
  </si>
  <si>
    <t>07/28_31/2015</t>
  </si>
  <si>
    <t xml:space="preserve">MESA forum program finalized with speakers, ACMAD/MESA kick off programme finalized, Draft speech for commissionner for the opening ceremony,  procurement committee meetings on MESA cars, </t>
  </si>
  <si>
    <t>review of disso ISACIP report on projections,  resubmit Kandadji tender following amendement on equipment and software, attend the 3rc MESA forum preparatory meeting 30_31 July in Nairobi,  start revokation and addition of Financial signatory on ECCAS to sign ACMAD impact 2C financial statementperiod 2 and Period 3, review of CVs and final agreement with Commores to send 2 on the jog trainees on seasonal forecast</t>
  </si>
  <si>
    <t>08/1_2/2015</t>
  </si>
  <si>
    <t>Review of the projections part of Diasso's report, start preparation of April-June MESA monitoring report</t>
  </si>
  <si>
    <t>review budget addendum, review list of kick off participants please use Tseday list for forum for emails adresses</t>
  </si>
  <si>
    <t>Very urgent quarterly report for April to June 2015</t>
  </si>
  <si>
    <t>very urgent tomorrow august 04, 2015</t>
  </si>
  <si>
    <t>Meet with Joyce for supervision , see should prepare a template on the operational status of MESA station with reference documents from EUMSAT and JRC</t>
  </si>
  <si>
    <t xml:space="preserve">prepare a budget for on the job training at ACMAD for Comores </t>
  </si>
  <si>
    <t>11 Million dollar fund, customized forecasts at commune or department level in Niger, what ACMAD think about this</t>
  </si>
  <si>
    <r>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Attached is a document outlining the CCDA-V call for abstracts. Please note that </t>
    </r>
    <r>
      <rPr>
        <b/>
        <sz val="11"/>
        <color rgb="FFFF0000"/>
        <rFont val="Calibri"/>
        <family val="2"/>
        <scheme val="minor"/>
      </rPr>
      <t>the deadline for submissions is 14 Aug 2015</t>
    </r>
    <r>
      <rPr>
        <sz val="11"/>
        <color rgb="FFFF0000"/>
        <rFont val="Calibri"/>
        <family val="2"/>
        <scheme val="minor"/>
      </rPr>
      <t>. The link for submiting abstracts is http://www.climdev-africa.org/ccda5/abstract_submission.
Further information on CCDA-V is available on the conference website at http://www.climdev-africa.org/ccda5. Feel free to forward this email to others who may have a contribution to make to the CCDA-V conference.</t>
    </r>
  </si>
  <si>
    <t>06/O8/2015</t>
  </si>
  <si>
    <t>Monitoring &amp;evaluation report submitted to Abraham, see later with Gilles for expenditure report and Manfred for indicator graph</t>
  </si>
  <si>
    <t>draft letter for invitation of SACOM members and ACMAD Borad chair for SACOM meeting and kick off event</t>
  </si>
  <si>
    <t>supervise Joyce on monitoring e-station and the GIS expert on the use of QGIS</t>
  </si>
  <si>
    <t>continue preparation ofthe April-June Monitoring/evaluation report for MESA,  draft speech of DG for the kick-off on Sept 01,2015, prepare list of participants to kick-off</t>
  </si>
  <si>
    <r>
      <t xml:space="preserve">meeting on climate smart agriculture in Niger(information to farmers in agromet, market, agriculture extension section),  Customized , </t>
    </r>
    <r>
      <rPr>
        <b/>
        <sz val="11"/>
        <color theme="1"/>
        <rFont val="Calibri"/>
        <family val="2"/>
        <scheme val="minor"/>
      </rPr>
      <t xml:space="preserve">Prepare report (technical with Bachir and financial with Zeinabou for UNDP data rescue project </t>
    </r>
  </si>
  <si>
    <t>coordination meeting</t>
  </si>
  <si>
    <t xml:space="preserve">agenda items ( weekly reports and timesheets, preparation of kick-off meeting, preperation of COP 21,   …)  </t>
  </si>
  <si>
    <t>read and review the financing agreement for mESA and ACMAD Grant agrement, logframe review  with result area 6 on project mangement and related outputs and indicators</t>
  </si>
  <si>
    <t>to see with manfred</t>
  </si>
  <si>
    <t>Toworrow aug 10, look at Manfred itinerary and DG itinerary for MESA forum an Kick off, finalize the list og Kick Off participants and send to tseday</t>
  </si>
  <si>
    <r>
      <t xml:space="preserve">Weekly reports cover w43,44, 45, 46, 47: Joyce:  major activities planned in w42 or week 43 are:  website development, MESA e-station monitoring : achievements in w43 are:  PC1 installed but installation report to be made,  </t>
    </r>
    <r>
      <rPr>
        <b/>
        <sz val="11"/>
        <color theme="1"/>
        <rFont val="Calibri"/>
        <family val="2"/>
        <scheme val="minor"/>
      </rPr>
      <t>Joyce to make the installation report</t>
    </r>
    <r>
      <rPr>
        <sz val="11"/>
        <color theme="1"/>
        <rFont val="Calibri"/>
        <family val="2"/>
        <scheme val="minor"/>
      </rPr>
      <t xml:space="preserve">,  e-station reconfigured withactivation of Samba instead of ftp;  Sucessfull installation of PC1 and configuration of e-station materialized .  Marco sent product list for e-station to help monitor receiption. </t>
    </r>
    <r>
      <rPr>
        <b/>
        <sz val="11"/>
        <color theme="1"/>
        <rFont val="Calibri"/>
        <family val="2"/>
        <scheme val="minor"/>
      </rPr>
      <t xml:space="preserve">Joyce to submit the list higlithing the unavailable product to Marco.                                                                                                                                                          No response yet.   on website development:    All staff should submit their phots, Serges should take their photos and submit to joyce on August 10, 2015,  Joyce work with Gedeon and Serges on the website update to generate an update table.  Size of mictires ( 150*150).  infrastructure needs: network hardrive for backup/restore of the website Joyce have not done it.  Gilles and Joyce to address laptops problems.  PM discussed problems with laptops bought for Joyce which have problems.     Joyce W44 : monitoring the stations and some datasets available not all - HP printer configuration for use in MESA office. Climsoft under installation.  Website achievement: a video for seasonal was updated.  Expected activities for W45: monirtoring e-station and fill operational status report, training by Mariama on update website:     Achievements by KJoyce on W45:  bitdefender, firefox, notepad +++, acrobat reader, teamviewer and skype on 3 laptops, climsoft installed by joyce on her laptop no training with Mariama  ; main activities for W46 by joyce: e-station monitoring, climsoft configuration : achievements for W46 by Joyce: latest climsoft V3.2.1 installed; upload of data precip, tmin, tmax from 1970 to 2014 started. Staaf pictures uploaded on the website. Activities w47: wabsite development and climsoft configuration continue; Achievements w47: upload climsoft completed. 2014 t 2015 data downloaded from NOAA and to be miograted to the database.  activities for W4_:  script to unzip noaa data and ingest /import into climsoft, dvelop stakeholder database manual with Serges.                                 </t>
    </r>
  </si>
  <si>
    <r>
      <t xml:space="preserve">Serges:  planned ativities made in w43 for w44: update stakeholder database, produce a presass video,  achievements: video presentation tried, 68 new stakeholders uploaded a total of 168 stakeholders are in the database. Planned activities in W44 for w45: update database continue, produce video and communication of forum and kick-off with Hailu  achievements of W45: programme of forum submitted by Hailu- Serges communication programme submitted to Hailu. Announcement and press release on the kick -off to be sent to Hailu on Aug 10-14 period. The 68 new contacts were uploaded during W45 also because of internet constraints. </t>
    </r>
    <r>
      <rPr>
        <b/>
        <sz val="11"/>
        <color theme="1"/>
        <rFont val="Calibri"/>
        <family val="2"/>
        <scheme val="minor"/>
      </rPr>
      <t xml:space="preserve"> PM to send the forum program to Serges and Gilles (urgent).  planned activities for week 46 made on w45: update stakeholder database, presass video production, request for service and proforma on 3AMCOMET  video and 1 Presass video mounting, Achievements:  the above 68 contacts were completed on W46. Presass and 3 AMCOMET request of service made as well as request for proforma invoices, PRESASS video produced at the met service.   Planned activities for W47: draft anouncement for kick -off event, video of president issouffou, interview herders, communicate with koite on malian experience, draft newsletter, complete the participants list for kick off.  Achievements for W47:  PRESASS video produced ( 10 minutes). 30 new stakeholders added making a total of 198 contacts. Two articles for the ACMAD-MESA Newletter . Newsletter content drafted.  Herders contact found with Bachir Hamadou. ( Serges should find GTP bulletins for Mali and Niger from June to July 2015 to get information on transumance in 2015).</t>
    </r>
    <r>
      <rPr>
        <sz val="11"/>
        <color theme="1"/>
        <rFont val="Calibri"/>
        <family val="2"/>
        <scheme val="minor"/>
      </rPr>
      <t xml:space="preserve">     Planned activities for W48: 50 new stakeholders for update, mounting video suces stiries from AMCOMET 3 and Presass, finalize kick-off announcement and newsletter, interviewer the expert producing pastoralist section of GTP bulletin, search video of president from identified contact, 4 roll up banners for kick off). </t>
    </r>
  </si>
  <si>
    <t xml:space="preserve">Gedeon:  was vacation from Jun 29 to July 10, 2015 ( w42 and w43).  Resumed on w44. In W41 it was planned to revise the service development plan for drought&amp;seasonal forecasts on w44.  achievements of w44:  service development plan reviewed and responses to Robert's comments in a table and put in annex to the report.  planned activities for w45: preparation of communication materials and assistance to the communication officers with summaries and sentences, servoce development revision continue. Achievements for w45:  maps and text produced for the PRESASS video in french and English. activities planned for W46:  Assistance of the communication team for production of video with sentences to be repeated. Achievements for w46: assistance for video production provided. Comunication experts coached with repetition of sentenses. Planned activities for w47: finalization of video, preparation of e-forum concept note draft; Achievements of W47: video production finalized and initial draft concept note available;  planned activities for W48: finalization of concept note e-forum and submission to partners, preparation of service definition and specification report, , production of maps June, and AMJ 2015, JAS 2015 continental seasonal forecasts maps, Policy brief map for hazards August November 2015, Scenarios of start and cessation of precipitation seasons accross Africa. submission of to joyce for the website  </t>
  </si>
  <si>
    <t xml:space="preserve">Gilles:  planned activities for w44: vacancy notice  for driver and communication support officer  ( Gilles to revise and relanch the communication support officer vancancy),  Achievements for w44:  driver position shortlisted, draft addendum to budget made, tender notice send to potential suppliers to extend dates for vehicles.  archives of documents on staff recruitment dossier, contracts and MoUs with partners planned activiries on W45:   open and prevaluation of vehicle tenders, o kick off, discussions on participants list to kick-off, invitation letters for kick off, preparation of procurrement committee: invitations, check list of documents required for each tender, administrative/technical evaluation grids, opening of vehicle tender and reporting, meeting with DG on admin/finance and recommendations of audit, salary payments preparation, vacancy for recruitement of two accounts for ACMAD-Kandaji and ISCAIP, finalize addendum review and submisson to PM,   activities planned for w46: continue budget and booking for kick ooff, experts contracts preparation, notification letter for successful tenderer: Achievements of w46: Meeting with DG on ACMAD audit recommendations, 12 invitation letters for kick off signed and sent. Bank journal for july 2015, flight reservation. Draft contract for vehicle sucessful  tenderer. Left for on 31 July 2015 for vacation of one week( week 47 was vacation week).  activities planned for w48: preparation of kick off: budget, bookings, contract preparation for SIG, CCA experts,sending notification letters for tenderers for vehicule. </t>
  </si>
  <si>
    <t>Njau:  report on May-June 2015( contract:  user manual guide for climate change assessment ( following SADC /BDMS template), user manual on drought and seasonal forecasts drafted, training module drafted for drought and seasonal forecasts     report on the new contract starting in August 2015: achievement: start draft manual for climate change assessment</t>
  </si>
  <si>
    <t>read MESA Fianancing agreement to prepare budget addendum</t>
  </si>
  <si>
    <t>message from COP secretariat on nomination and confirmation of representatives/participants</t>
  </si>
  <si>
    <t>http://unfccc.int/files/documentation/submissions_from_observers/application/pdf/information_note_deadline_for_nominations_and_confirmations_in_the_ors.pdf</t>
  </si>
  <si>
    <t>Kick-off budeget and list of participants preparation to tseday</t>
  </si>
  <si>
    <t>Prepare dg speech to kick off and revision, update kick off programme and participants</t>
  </si>
  <si>
    <t>review and selection on text and figures for roll up banners and banner for kick-off</t>
  </si>
  <si>
    <t>with Seges, Hubert K, and Gedeon</t>
  </si>
  <si>
    <t>Consider EAMAC for capacity building in MESA</t>
  </si>
  <si>
    <t>Meeting with UNDP evaluation mission for ACA (Africa Climate adaptation) project</t>
  </si>
  <si>
    <t>review brief for policy and decision makers for Aug-Nov and scenario 2011-2040</t>
  </si>
  <si>
    <t>MEDCOF training on 26_30October 2015,  WMO Operational climate prediction workshop in November 2015</t>
  </si>
  <si>
    <t>review budget kick off and expenditure report for MESA ACMAD up to June 2015 to be submitted to Addis</t>
  </si>
  <si>
    <t>prepare sample rool up banners with serges who shpuld show on Tuesday August 18, 2015</t>
  </si>
  <si>
    <t>prepare the first newsletter draft presented by Serges on Tuesday August 18, 2015</t>
  </si>
  <si>
    <t>with Serges on communication, Gilles</t>
  </si>
  <si>
    <t xml:space="preserve">Faire les factures d'utilisation du chauffeur et vehicule de l'ACMAD pour les mission MESA </t>
  </si>
  <si>
    <t>Call atheru on invitation letters for SACOM on Monday</t>
  </si>
  <si>
    <t xml:space="preserve">draft kick off concept paper and Review of kick off programme </t>
  </si>
  <si>
    <t>done</t>
  </si>
  <si>
    <r>
      <t xml:space="preserve">MEDCOF in Madrid " title : Procedure for seasonal climate forecasts at regional and national scales"     </t>
    </r>
    <r>
      <rPr>
        <b/>
        <sz val="11"/>
        <color theme="1"/>
        <rFont val="Calibri"/>
        <family val="2"/>
        <scheme val="minor"/>
      </rPr>
      <t xml:space="preserve">persistence, trends, composites, analog, statistical, dynamical single and multimodel methods combined with existing scientific knowledge and understanding of the regional climate variability and predictability                                                                                                                                                                                 </t>
    </r>
    <r>
      <rPr>
        <sz val="11"/>
        <color theme="1"/>
        <rFont val="Calibri"/>
        <family val="2"/>
        <scheme val="minor"/>
      </rPr>
      <t>Climate Prediction workshop in India</t>
    </r>
  </si>
  <si>
    <t>Faire scanner les MoUs signé par Djibo et amener au kick-off</t>
  </si>
  <si>
    <t>meeting to revise kick off budget, concept note, programme, banner, roll up banners</t>
  </si>
  <si>
    <t>skype call with massimo on climate change and food security session at MESA and kick off dates, domain name for ACMAd MESA</t>
  </si>
  <si>
    <t>Hand over kandadji</t>
  </si>
  <si>
    <t>coordination meeting with GIS expert, review of his timeshhets and weekly report</t>
  </si>
  <si>
    <t>He should write a download and istallation procedure for QGIS,  He made the procedure generation of maps on QGIS</t>
  </si>
  <si>
    <t>Robert comments on DSF SDP review</t>
  </si>
  <si>
    <t xml:space="preserve">review the concept for the e-forum with TA on D&amp;SF </t>
  </si>
  <si>
    <r>
      <t xml:space="preserve">need a table to monitor  vacation, activities planned for </t>
    </r>
    <r>
      <rPr>
        <b/>
        <sz val="11"/>
        <color theme="1"/>
        <rFont val="Calibri"/>
        <family val="2"/>
        <scheme val="minor"/>
      </rPr>
      <t xml:space="preserve">week 48 </t>
    </r>
    <r>
      <rPr>
        <sz val="11"/>
        <color theme="1"/>
        <rFont val="Calibri"/>
        <family val="2"/>
        <scheme val="minor"/>
      </rPr>
      <t xml:space="preserve">on week 47 Preparation of kick-off, preparation and signature of SIG and CCA experts contracts, follow up of vehicle acquisition tender achievemnt week 48 ( aug10_142015):   Notification of of sucessful tenderers for vehicles, Bank account slips/statement for july collected, weekly reports presented, invitation letters for kick off drafted, contract fro CCA and SIG drafted, Orange experts met on usb internet access, kick-off budget drafted and presented, interim expenditure statement for Q1, Q2, Q3 drafted, interim report finalized, committee of good and service invited for internet service tender.   Planned activities for week 49 up to august 21, 2015: contract for vehicle signature, procurement meeting for internet services, control and validation of justification of expenses friom Sept 2015 to July 2015 and inventory of missing justification docs available, kick off preparation continue, preparation of presentation on admin and finance at kick-off:  Achievements of week 49 ending on August 21, 2015,  Meeting on audit , admin and finance issues, procurement committee met and meeting report prepared, bookings for kick-off participants, Babati automobile contacted on guaranty, delivery and vehicles color, preparation of admin and finance presentation for the kick off, payments made for pending invoices, justification documents validation continued. control and validation of justification of expenses documents.    plan of week 50 ending on August 28:  coontract and ticket of Diasso, preparation of Salaries, preparation of kick-off presentation and othe logistics ( list of participants, vouchers, receipts templates for participants) continue and kick off cash withdrawal, budget addendum finalization, </t>
    </r>
  </si>
  <si>
    <t xml:space="preserve">meet with Joyce </t>
  </si>
  <si>
    <t xml:space="preserve">Achievements of week 48:  develop user manual for stakeholder database (75% done) , put staff pictures on the website, assessment with MESSIR installation experts and EUMETCASt antena found obsolete after 11 years of operation ( preparation of a tender dossier for a new antenan by Joce for the week 50 ending on 28 of august 2015), start draft of status report for stations (  Background, rationale, Description of the system, Operating status of station, Concluding remarks and suggestions, Annexxes ) , Joyce present a new status report on week 50,  planned activities for week 49:  migrate climsoft to new laptoap, user manual for stakeholders database, drafting station status report and website development. Achievements of week 49:  User manual for stakeholder 90% completed, station status report preparation started,  yahoo email for MESA , Joyce to prepare a  monitoring table for all parameters of the station,  Joyce to add my suggestions in the database of stakeholder, week 50 planned activities: finalize status report and stakeholder database manual, set up a development/test website </t>
  </si>
  <si>
    <t>coordination meeting with Njau</t>
  </si>
  <si>
    <t>achievemnts of wekk45:user manual on climate change assessment using SADC/BDMS user manual template</t>
  </si>
  <si>
    <t xml:space="preserve">preparer un article pour la COP à publier dans le journal officiel de la COP, </t>
  </si>
  <si>
    <t>25-28/08/2015</t>
  </si>
  <si>
    <t>prepare presentation on ACMAD-MESA product&amp;services and sucess stories for MESA forum</t>
  </si>
  <si>
    <t>Prepare session 3 " on climate change and food security of the MESA forum</t>
  </si>
  <si>
    <t>Prepare paper on ACMAD-MESA project products for  session 3</t>
  </si>
  <si>
    <t>Finalize programme for ACMAd-MESA kick-off, prepare presentations  for kick -off</t>
  </si>
  <si>
    <t>meeting on COP 21 preparation</t>
  </si>
  <si>
    <t>message from UNFCCC on time slot for side events,   visibility budget for dinner after side event, invite EU delegation, African negociators delegation , harvest from 1st MESA forum list of participant by Serges, one hour with a key note address from AUC, ACMAD presentation on climate servicesfor improved resilience and strengthened africa's integration, this should lead to recognition of RCCs as instruments to sustain to accelerate africa's intergartion, raise awareness and  strengthen position of African Negociators on climate change with climate services, demonstrate that major ipacts of climate are in africa ( temperature trends, droughts/floods impacts...), prepare a roll out banner using the current position of AGN,  need data and time for side events,  need to know plans of AUC, AGRHYMET for side events,  Lake Chad basin commission, OSS and ICPAC  for speakers at side event,  serges make invitations for AGN, partner institutions( OSS, AGRHYMET, ECOWAS, SADC, IGAD, ECCAS, UMA,.., ), invittation of NMHSs on site by Serges,  invitation of EUMETSAT, EU Del, WMO, NASA, NOAA, USAID, IRI, US Government) use the current hazards scenario to estimate impacts of wetter, drier , late :early onset,  fund agriculture calendar revision, cattle shifting, insurance to relocate , means for transport of cattle, priority areas for resilience, where to invest, xamples from ivoiry coast, namibia, southern Africa,  floodsin GHA, Drier mediteranean region , insurance funding , strengthen financial support to DRM and Crisis management institutions, and platforms;</t>
  </si>
  <si>
    <t xml:space="preserve">wk50 for Serges had activities ( finalistion video AMCOMET and Sesonal forecast 4, newsletter and printing, 6 rool up banners, 2 banners, for kick off material preparation, one press release made before Kick-off and forum) all done from august 24 to 28, 2015,      Second press release next week,       on week50 activities ( preparation of forum stand, animation, video and photo during forum and kick off, media mobilisation for kick off _ achievement: animation of facebook, twitter account, media mobilized, interviewed (2),  activities of week 52: preprataion of COP 21, COP 21 organizing meeting, archive of video, photo, press release made during kick off and forum, preparation and submission of ACMAd contribution to COP 21 journal,  backup of ACMD-MESA communication material on a storage disk see joyce, serges prepare for next week a task list and tmeline for exhibition at cop 21, </t>
  </si>
  <si>
    <t xml:space="preserve">weekly coordination meeting with Joyce </t>
  </si>
  <si>
    <t>weekly coordination meeting wit Serges</t>
  </si>
  <si>
    <r>
      <t xml:space="preserve">week 50 planned activities: set up MESA status report,  a testing site for website, finalize mesa, update wesa website-   update the website with policy brief , antivirus installed on experts laptops, maintennce of manfred printer, antivirus installed,  continue station status report , database of AMCOMET, MESA forum , </t>
    </r>
    <r>
      <rPr>
        <b/>
        <i/>
        <sz val="11"/>
        <color theme="1"/>
        <rFont val="Calibri"/>
        <family val="2"/>
        <scheme val="minor"/>
      </rPr>
      <t xml:space="preserve">Joyce work with serge to update the databases with AMCOMET, MESA FORUM and COP 21, make groups with at least policy and technical groups with andre and Manfred,  </t>
    </r>
    <r>
      <rPr>
        <sz val="11"/>
        <color theme="1"/>
        <rFont val="Calibri"/>
        <family val="2"/>
        <scheme val="minor"/>
      </rPr>
      <t xml:space="preserve">Implementation plan, contracting authorities, inception report , qurterly reports send to steering committee and contracting authority.   next week activities: august monthly report using a template submited by Demeter.   week 51: summary of achievements: ACMAD-MESA climate service video on seasonal forecasts, need to make an archive of videos, </t>
    </r>
    <r>
      <rPr>
        <b/>
        <i/>
        <sz val="11"/>
        <color theme="1"/>
        <rFont val="Calibri"/>
        <family val="2"/>
        <scheme val="minor"/>
      </rPr>
      <t xml:space="preserve">next week sit with joyce to review the stakeholder user manual </t>
    </r>
    <r>
      <rPr>
        <sz val="11"/>
        <color theme="1"/>
        <rFont val="Calibri"/>
        <family val="2"/>
        <scheme val="minor"/>
      </rPr>
      <t xml:space="preserve">, </t>
    </r>
  </si>
  <si>
    <t xml:space="preserve">week 52 plan: follow up on the laptop, data migration from personal laptop to new laptop, create test version of the website, redesign the data form in the address book achievement: test version of the website created,  redesign and edited the address book </t>
  </si>
  <si>
    <t>weekly coordination meeting with Bohari-GIS expert</t>
  </si>
  <si>
    <r>
      <t xml:space="preserve">week 49 (august 17 to21) activities planned: write procedure manual, collect and process data for climate diagnostic bulletin    products for July 2015, achievements: Maps and graphs for July 2015 bulletins provided, hazards maps for ASO 2015 produced and JFM 2015 forecasts and hazards map regenerated. </t>
    </r>
    <r>
      <rPr>
        <b/>
        <sz val="11"/>
        <color theme="1"/>
        <rFont val="Calibri"/>
        <family val="2"/>
        <scheme val="minor"/>
      </rPr>
      <t xml:space="preserve">procedures for download and installation of QGIS, procedure for preparation of dekadal and monthly bulletin products using QGIS finalized to be presented next week for final review ( Bachir and hubert know better, Gedeon was not always available....),    </t>
    </r>
    <r>
      <rPr>
        <sz val="11"/>
        <color theme="1"/>
        <rFont val="Calibri"/>
        <family val="2"/>
        <scheme val="minor"/>
      </rPr>
      <t>Week 50 activities : collect data and product generation  for dekad 2 bulletin, data structured in PC 10 on directory deakad on PC 10, preparation of procedure manual and QGIS training, achievement wekk50 (august 24 to 28);   product for dekad2 august generated, AMJ 2015 brief for policy makers reproduced, GIS database updated with dekad 2 datasets , contribited to products preparation for MESA forum,  Team members trained on QGIs, procedure for generating policy brief maps, meeting with Project manager to prepare a long range forecasts for SON and OND 2015.                         week 51 planned activities: prepare long range forecasst products, continue  procedure  for generating policy map with QGIS,    W51 from august 31 to Sep 04: achievements:  hazar maps for sept-dec 2015, products for auguts dekad 3 bulletin, rainfall profiles for 7 stations,  Week52 Sept 07 to 11, 2015,  review hazards maps for continental envirenmental bulletin of mesa, products for dekad 3 august bulletins, french version of sep Dec Hazard maps,  training on GIS for team members, precedure for generating Spt-Dec 2015 hazar map,  Week 53 which is next w</t>
    </r>
  </si>
  <si>
    <t>next week 53 planned activities collect data and product generation for august monthly bulletin and dekad 1 of September 2015, prepraration of procedure manual for hazard mapping with QGIS</t>
  </si>
  <si>
    <t>Sept 15, 2pm  GENEVA time that is 1pm Niamey time for teleconf on Pune workshop</t>
  </si>
  <si>
    <t>message from kolli the first announcing the ICT-CSIS team meeting -November 03-05, 2015</t>
  </si>
  <si>
    <t>Review logframe with Manfred</t>
  </si>
  <si>
    <t xml:space="preserve">Review logframe with Manfred on result area 6 deling with Management </t>
  </si>
  <si>
    <t>31 aug-04 sept 2015</t>
  </si>
  <si>
    <t>attend the MESA forum and ACMAD-MESA Kick-off</t>
  </si>
  <si>
    <t>preparation of cop 21</t>
  </si>
  <si>
    <t xml:space="preserve">the side event date is confirmed by COP 21/CMP11 organizers on Mon Nov 30, 2015 from 16:45-18:15,  </t>
  </si>
  <si>
    <t>06_09/09/2015</t>
  </si>
  <si>
    <t>Logframe rsult area 6 finalized wityh Manfred</t>
  </si>
  <si>
    <t>07-17/09/2015</t>
  </si>
  <si>
    <t xml:space="preserve">Face report preparation ( technical and financial…) </t>
  </si>
  <si>
    <t>Read the user guide for grant implementation</t>
  </si>
  <si>
    <t xml:space="preserve">provide input to concept note for the WMO operational Climate Prediction workshop </t>
  </si>
  <si>
    <t>04_16/09/2015</t>
  </si>
  <si>
    <t>update of Septe 15 20015 available on loframeupdate directory</t>
  </si>
  <si>
    <t>Africa booth at COP21 by AUC/UNECA/, NEPAD/ AfBD for side events, a side event on Integrating water and climate services, information systems and policy making</t>
  </si>
  <si>
    <t xml:space="preserve">finalize steps to appoint finance officer in impact 2C EU server/portal </t>
  </si>
  <si>
    <t xml:space="preserve">A meesage from hans on this was send of Sep 17, 2015  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t>
  </si>
  <si>
    <t>repare training module for MESA service 2 to be tested at MEDCO training 26 Oct 2015</t>
  </si>
  <si>
    <t>Dear Mr Kamga,
 Please find attached a letter from WMO Secretariat about the First Training Workshop on Seasonal Forecasting for MedCOF participants to be held in Madrid, Spain from 26 to 30 October 2015.
 I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  Do not hesitate to contact me if you need more information.</t>
  </si>
  <si>
    <t>contact chad for cop who dsignated CBLT</t>
  </si>
  <si>
    <t>presentation du compte rendu d'audit des comptes ISACIP 2014</t>
  </si>
  <si>
    <t xml:space="preserve">ACMAD, DMC, AGRHYMET, Methode: planification -execution-finalisation,  demission de speciaiste en application climatique?,  </t>
  </si>
  <si>
    <t>24-28/09/2015</t>
  </si>
  <si>
    <t>revise contract of Diasso for ISACIP, revise SAP diasso for ISACIP, Prepare concept note for Africa pavilion at COP 21 and submission to the selection committee in Sept 27, 2015</t>
  </si>
  <si>
    <t>revise the draft communication strategy with Serges, meeting on ACMAD-MESA website explanation of the products and their location in the webpages</t>
  </si>
  <si>
    <t>send the mission report templates to staff</t>
  </si>
  <si>
    <t>Review logframe with 6 result areas with Manfred</t>
  </si>
  <si>
    <t>ask gill on manday where is budget line 12 and review approach to increase expenditures with tuimesheets supporting ACMAD staff contribution to the project</t>
  </si>
  <si>
    <t>preparation of presentation for the forum on ACMAD-MESA climate services products,and climate services for early warning :interactions with FEWSNET and ARC for the dedicated session3</t>
  </si>
  <si>
    <t xml:space="preserve">Coordination meeting with finance, timeshhet and weekly report,                                                                                                                                                                    Human resource: need to by Diasso ticket who will start on September 01, 2015, recruitment of driver the report of recruitment commitee to be submited, recruitment of communication assistant TORs to be urgently revised by PM and Submitted to gilles,  </t>
  </si>
  <si>
    <t>Communication&amp;visibility  Strategy</t>
  </si>
  <si>
    <t>talk to ben on webportal NKE</t>
  </si>
  <si>
    <t>monitoring and evaluation April-June 2015 draft</t>
  </si>
  <si>
    <t>La rwandaise, analyses the  AMCOMET exhibition video, vidéo MESA forum session 3 , use Bakary's report for this session 3 , collect communication materials for PRESASS in Senegal May 2015</t>
  </si>
  <si>
    <t>review with Manfred of April_june 2015 monitoring report,  Rindicator11: status annual report of stations, joyce should be refocused ;  Rindicator 3.2 on continentaessmentl environmental bulletins need discussion on the neccessity to have a framework meeting as a workshop not a conference,   on needs&amp;assement report in the SDP , a report on website technical design, report on website updates,                                                                                                                                                                                                                                                        activities in second Monitoring report on future ACMAD-MESA participation to COP 21,  Respond to ben on web portal</t>
  </si>
  <si>
    <t>report on exonaration for vehicles for VAT, and Customs by Gilles</t>
  </si>
  <si>
    <t>visit of Wetlands international at 16h24</t>
  </si>
  <si>
    <t>participants: Ben, Ali, Leon, Njau, Mamadou diawara expert GIS Wetlands Mali, Abdourahmane Gadou Wetlands Mali.  A letter was written to ACMAD to discuss data/information sharing, wetlands runs an observatory over upper Niger and Niger delta foval point for wetlands: CED</t>
  </si>
  <si>
    <t xml:space="preserve">VAT exoneration is redy but customs exoneration is still at the Ministy of foreign afairs </t>
  </si>
  <si>
    <t>Recruitment of policy liaison assistant to MESA project</t>
  </si>
  <si>
    <t xml:space="preserve">Manfred presented the ToRs of the policy liaison expert including collection of feedback to twitter and facebook account, provide content and update the website, prepare policy briefs , support video , press releases preparation </t>
  </si>
  <si>
    <t>prepare weekly reports for september</t>
  </si>
  <si>
    <t>Dear Mr Kamga,</t>
  </si>
  <si>
    <t>In order to organize your travel; I would really appreciate it if you could please send me back (msteiner@wmo.int) as soon as possible in one single e-mail:</t>
  </si>
  <si>
    <r>
      <t>1.</t>
    </r>
    <r>
      <rPr>
        <i/>
        <sz val="7"/>
        <color rgb="FF000000"/>
        <rFont val="Calibri"/>
        <family val="2"/>
        <scheme val="minor"/>
      </rPr>
      <t xml:space="preserve">       </t>
    </r>
    <r>
      <rPr>
        <sz val="12"/>
        <color rgb="FF000000"/>
        <rFont val="Calibri"/>
        <family val="2"/>
        <scheme val="minor"/>
      </rPr>
      <t xml:space="preserve">The Request for Financial Assistance (RFA). </t>
    </r>
    <r>
      <rPr>
        <b/>
        <sz val="12"/>
        <color rgb="FF000000"/>
        <rFont val="Calibri"/>
        <family val="2"/>
        <scheme val="minor"/>
      </rPr>
      <t>In paragraph 2.3, you will find all the details for making you flight reservation</t>
    </r>
    <r>
      <rPr>
        <sz val="12"/>
        <color rgb="FF000000"/>
        <rFont val="Calibri"/>
        <family val="2"/>
        <scheme val="minor"/>
      </rPr>
      <t xml:space="preserve">. </t>
    </r>
  </si>
  <si>
    <r>
      <t>2.</t>
    </r>
    <r>
      <rPr>
        <i/>
        <sz val="7"/>
        <color rgb="FF000000"/>
        <rFont val="Calibri"/>
        <family val="2"/>
        <scheme val="minor"/>
      </rPr>
      <t xml:space="preserve">       </t>
    </r>
    <r>
      <rPr>
        <sz val="12"/>
        <color rgb="FF000000"/>
        <rFont val="Calibri"/>
        <family val="2"/>
        <scheme val="minor"/>
      </rPr>
      <t>Your itinerary once you have finalized it with our travel agent (Carlson Wagont Lit).</t>
    </r>
  </si>
  <si>
    <r>
      <t>3.</t>
    </r>
    <r>
      <rPr>
        <sz val="7"/>
        <color rgb="FF000000"/>
        <rFont val="Calibri"/>
        <family val="2"/>
        <scheme val="minor"/>
      </rPr>
      <t xml:space="preserve">       </t>
    </r>
    <r>
      <rPr>
        <sz val="12"/>
        <color rgb="FF000000"/>
        <rFont val="Calibri"/>
        <family val="2"/>
        <scheme val="minor"/>
      </rPr>
      <t>A copy of your passport</t>
    </r>
  </si>
  <si>
    <t>Once I received all these documents, I will proceed with you travel.</t>
  </si>
  <si>
    <t>Do not hesitate to contact me if you need more information.</t>
  </si>
  <si>
    <t>email from msteiner@wmo.int on sep 30 2015  Please find attached a letter from WMO Secretariat asking you to confirm your participation in the First Meeting of CCl Implementation Coordination Team on Climate Services Information System (ICT-CSIS), which will be held in Geneva, Switzerland, from 3 to 5 November 2015</t>
  </si>
  <si>
    <t>Pune workshop on operational climate prediction Nov 09-11, 2015</t>
  </si>
  <si>
    <t>Dear Mr Kamga,
Please find attached a letter from WMO Secretariat asking you to confirm your participation in the Workshop on Operational Climate Prediction, which will be held in Pune, India, from 9 to 11 November 2015
In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t>
  </si>
  <si>
    <t>Message for impact 2C financial reporting</t>
  </si>
  <si>
    <r>
      <t xml:space="preserve">Dear colleague,
following Daniela's email of today as to the official closing of IMPACT2C, I nevertheless like to remind you that an important action item is still ahead of us, ahead of all partners:
The timely establishment and submission of the financial report (Form C) for the 3rd IMPACT2C period.
This communication is to remind all on distribution of the upcoming deadlines as to the financial reporting (Financial statement, Form C) for period 3 of the project, as indicated at the Hamburg meeting earlier this year.
1. </t>
    </r>
    <r>
      <rPr>
        <b/>
        <sz val="11"/>
        <color rgb="FFFF0000"/>
        <rFont val="Calibri"/>
        <family val="2"/>
        <scheme val="minor"/>
      </rPr>
      <t>Deadlines
All beneficiaries are encouraged to submit Form C as early as possible. As with the previous reports, I like to shortly pre-check all draft Form C, therefore:
10 November 2015 at the latest: All beneficiaries have a draft Form C established in the User Portal of the EC Services.
20 November 2015: All beneficiaries have their final Form C submitted to HZG via the User Portal of the EC Services.
27 November 2015: Ultimate final submission deadline for HZG to submit all reports to the EC, including Form C.</t>
    </r>
    <r>
      <rPr>
        <sz val="11"/>
        <color theme="1"/>
        <rFont val="Calibri"/>
        <family val="2"/>
        <scheme val="minor"/>
      </rPr>
      <t xml:space="preserve">
2. Preparation for establishing Form C
Work on financial reporting will in most cases start only after the project end date. However, Form C requires NOT only cost figures but also short description of cost incurred (such as who worked how long in which WP, explanation of travel destination and relation to IMPACT2C and so forth). Make sure, that the relevant scientists are still reachable when the financial departments start establishing Form C!
3.  Certificates of the Financial Statement (CFS)
Beneficiaries HZG, JRC, JR and WU will most likely have to submit a certificate of the financial statement (audit by external company or provider) together with the Form C for period 3. Note, the CFS must cover the entire project period!    
Cost or expenses incurred after the end date of the project (30 September, today) are NOT eligible as project cost for re-imbursement!
</t>
    </r>
    <r>
      <rPr>
        <b/>
        <sz val="11"/>
        <color rgb="FFFF0000"/>
        <rFont val="Calibri"/>
        <family val="2"/>
        <scheme val="minor"/>
      </rPr>
      <t>As an immediate action: Make sure that the relevant individuals in your organisation have due access to the Participant Portal. If anyone realizes an unexpected no-access-status only shortly before the above deadlines, it might be difficult to arrange for solutions.</t>
    </r>
    <r>
      <rPr>
        <sz val="11"/>
        <color theme="1"/>
        <rFont val="Calibri"/>
        <family val="2"/>
        <scheme val="minor"/>
      </rPr>
      <t xml:space="preserve">
I look forward to hearing from all partners upon completion of the draft Form C in the Participant Portal.  
In case of questions, get in touch!
Best regards
Hans-Jörg</t>
    </r>
  </si>
  <si>
    <t>Revision of the communication strategy document with com officer</t>
  </si>
  <si>
    <t>Structure of the document finalized  with Objectives- target audience_ outputs and activities-communication chanels and tools-human resources and budget</t>
  </si>
  <si>
    <t>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Best regards
Hans-Jörg
**************************************************</t>
  </si>
  <si>
    <t>exchange on impact 2 finance reporting</t>
  </si>
  <si>
    <t xml:space="preserve">all weekly report and timesheets from week 49 to 54 completed </t>
  </si>
  <si>
    <t>to be signed by me and dg</t>
  </si>
  <si>
    <r>
      <t xml:space="preserve">serges present the action plan,   ACMAD-MESA cop21  link to UNFCCCC page with side events to be done, meeting with chad commission  Mr. BianPambe Patallet who submitted the request for side event on UNFCCC website,   World Bank suggested to support CBLT on the side event, Ibbo Daddy is cordinating at CBLT,  Ibbo Daddy and CBLT has not request for accreditation, the accreditation was transferred to CBLT by government of Chad,   new theme expected from CBLT,  cblt will show videos of achievements and plans for future , programmes to adapt to climate change in the area, panelists proposed:  AUC, AfDB, ACMAD, and two CBLT with one paper on achievements and a second paper on future programmes and funding gaps,    Serges Bayala contact Ibbo Daddy ( +23560268435) for roll up banners in video format , expience with fewsnet, Bata river ( its source is in the Darfour r rs source is in the Darfour is temporary and is crossed by pastorlists,  high flows   in Darfour r in late June with precipitation season starting in may over r    1000 cows involved,  climdev to help manage transhumance and diversification of agriculture, </t>
    </r>
    <r>
      <rPr>
        <b/>
        <sz val="11"/>
        <color theme="1"/>
        <rFont val="Calibri"/>
        <family val="2"/>
        <scheme val="minor"/>
      </rPr>
      <t xml:space="preserve"> Seasonal , weekly and daily weather monitoring and  forecasts funded by climdev during the croping season May-October, improve food production</t>
    </r>
    <r>
      <rPr>
        <sz val="11"/>
        <color theme="1"/>
        <rFont val="Calibri"/>
        <family val="2"/>
        <scheme val="minor"/>
      </rPr>
      <t xml:space="preserve">   </t>
    </r>
  </si>
  <si>
    <t>review Tors for ACMAd-MESA focal points</t>
  </si>
  <si>
    <t>Message à ibbo Daddy CBLT préparation du side event</t>
  </si>
  <si>
    <t xml:space="preserve">Bonjour Ibbo,il faudrait préparer votre participation comme paneliste. Vous aurez 5 minutes de presentation sur:
- la stratégie et les réalisations majeures de la CBLT dans le domaine de l'adaptation aux changements climatiques
- les objectifs, résultats attendues et besoins de financement des projets futurs sur l'adaptation aux changements climatiques dans le bassin.Près de 50 minutes sur les 90 minutes du side event seront dédiées aux questions/réponses avec l'audience.
L'attente majeure est d'informer les bailleurs sur les priorités et les besoins de financement de projets d'adaptation qui accélèrent la marche ver l'intégration des pays africains.
Merci de revoir les paragraphes pertinents du discours du Président du Niger en début Août à l'occasion de la fête de l'indépendance.
Cordialement
</t>
  </si>
  <si>
    <t xml:space="preserve">Finalize ToRs of focal points </t>
  </si>
  <si>
    <t xml:space="preserve"> DG met Africa Risk View ACMAD</t>
  </si>
  <si>
    <t>meeting with DG and other staff on ISACIP remaining  act</t>
  </si>
  <si>
    <t xml:space="preserve">suppliers, works, payment of staff , documents done by architect, contract of ntMr Sy,  Forum hosts , prepare MOUs on AfDB bank format for service contract, use AfBD template for service contract with MoU to be signed with consulting institution pre-financing, </t>
  </si>
  <si>
    <t>meeting with unesco group ( Maduekwe and Abou Amani</t>
  </si>
  <si>
    <t xml:space="preserve">UN SG initiative on Sahel, UNESCO identify gaps and weakness and see how to improve transboudary water management, avoid duplication , Abou amani introduced the meeting , in july UNESCO consulted AfDB and other partenrs leading to priorities like: *  Resource knowledge and understanding in the region;  Many organizations are focused on surface water forgetting ground water;  - Transboundary disasters ( floods, droughts, low/hifg flow) ;  - adaptation ;   * provide decision making tools ( early warning, integrated water information systrem, technology to share information like celphones...) based on scientific knwledge;  * Promoting cooperation among riperian countries, harmonizing legislative frameworks ( UN convention on transboundary water, River basin organization and countries have water charters...), capacity building ( to access to cede part of your sovereignity, chair benefits like dams managed by regional basin organizations,  * Capacity development  (  human resources in ministries of water, technicians, professional, higher level, training programs to be put in place by UNESCO, data rescue, institutional capacity like infrastructure, management, awareness raising at schools, communities on transboundary water management, livestock moving for pasture and water crossing countries borders.  Madweke presented the partnership in the project,  DG ACMAD: avait engagé ACMAD à l'appui à la gestion des resources naturelles, ce projet traite de l'eau transfrontalière, les conflits sont meme possible dans les pays, il y a détérioration des réseaux d'observation ( tout le monde peut être co-responsable du financement des réseaux par un mécanisme durable,..., information pour les politiques et stratégies et informations pour les decisions tactiques,  pour regler les conflits il y a les projections climatiques et la variabilité court terme de la ressource, </t>
  </si>
  <si>
    <t>Prepare draft request for payment to help partners in MESA prepare first installement request</t>
  </si>
  <si>
    <t>discuss with RAF and ACMAd SAF recruitment of support staff for logistics, secretariat, 2 short term part time on Drougth and seasonal forecast</t>
  </si>
  <si>
    <t>Vacancies to be prepared and publish soon</t>
  </si>
  <si>
    <t xml:space="preserve">Signed notification for policy liaison officer, contract for the driver </t>
  </si>
  <si>
    <t>meeting on service development plans with robert brown</t>
  </si>
  <si>
    <t>Collect documents for travel authorization for MEDCOF training (Madrid 26-30 Oct), ICT-CSIS(Geneva, 03-05, 2015), operational prediction workshop ( 07-09 Nov, 2015)  and preparation of presentation</t>
  </si>
  <si>
    <t>review and finalization the CCA service version 1 with Robert brown in the morning</t>
  </si>
  <si>
    <t>need to contact CICOS on the ftp or website for altimetry data</t>
  </si>
  <si>
    <t>Concept note for UNFCC cop preparation continue</t>
  </si>
  <si>
    <t xml:space="preserve">Discuss hydrological and agricultural drought indices with robert </t>
  </si>
  <si>
    <t>Demander à l'expert AGRHYMET de venir installer estation 2.0 disponible à AGRHYMET. Joyce dit que la clé USB remis au forum a des fichiers manquants</t>
  </si>
  <si>
    <t>contribute to draft agenda of the ICT-CSIS meeting in Geneva Nov 03_05, 2015</t>
  </si>
  <si>
    <t>prepare consept for cop side event with ECA partnership startegy as reference paper</t>
  </si>
  <si>
    <t>Draft concept cop first side completed and submitted for internal review</t>
  </si>
  <si>
    <t>meeting with  GIS expert on QGIS maps and his timesheets</t>
  </si>
  <si>
    <t>QGIS maps generation procedure completed on 09 october 2015</t>
  </si>
  <si>
    <t xml:space="preserve">Train bachir on QGIS </t>
  </si>
  <si>
    <t xml:space="preserve">Dear Mr Kamga Foamouhoue,
Your travel arrangement for the First Meeting of CCl Implementation Coordination Team on Climate Services Information System (ICT-CSIS), which will be held in Geneva, Switzerland, from 3 to 5 November 2015 has been finalized. Please find attached
1. Your travel authorization
2. Your E-ticket
3. Instruction for UNDP to prepare your allowance so that you can collect it.
4. Travel claim. Right after the meeting, please send by post this form signed with original of the boarding passes and original receipt of invoices if applicable. I would also really appreciate to receive an electronic copy all of these documents.
These papers need to be sent to:
World Meteorological Organization
For Ms Steiner Maud
Office 6J94
7bis, avenue de la Paix
Case postale No. 2300
CH-1211 Geneva 2
Switzerland
E-mail: msteiner@wmo.int
In case of any problem do not hesitate to contact me.
Best regards
Maud Steiner
Senior Secretary
World Climate Applications &amp; Services Division (WCAS)
Climate Prediction and Adaptation Branch (CLPA)
Climate and Water Department (CLW)
World Meteorological Organization
7bis, av. de la Paix
1211 Geneva 2, Switzerland
Office 6J94
Tel.: +41 22 730  8012
Email: msteiner@wmo.int
</t>
  </si>
  <si>
    <t>meeting monitoring of activities of communication officer</t>
  </si>
  <si>
    <t xml:space="preserve">rencontre avec le Tchad,  draft concept note a envoyer à la CBLT,   contenu de la news letter nO2 ( mot du DG, compte rendu du Kick-off, interview du coordinateur après le kick-off, annonce de la cop 21, concept note de la side event ) à publier deux semaines avant la cop par email et faire une production papier à distribuer pendant la cop,  - état du matériel de communication visibilité fait,  nouveaux materiels inventoriés à produire  voir Gilles  ,    </t>
  </si>
  <si>
    <t>next week sit with Gedeon and Manfred to organize TEM 5, - sit with Diasso/Serges on products for COP</t>
  </si>
  <si>
    <t>review the procedure manual to download and install QGIS, a procedure for generating maps for bulletins with QGIS, a procedure for generation of policy brief maps</t>
  </si>
  <si>
    <t xml:space="preserve">edit/review the first MESA drought&amp;sf bulletin with Mbaiguedem </t>
  </si>
  <si>
    <t>with bohari, we sould provide the fist page wusing mesa document front page format</t>
  </si>
  <si>
    <t xml:space="preserve">timesheets of Diasso, </t>
  </si>
  <si>
    <t>review and train diasso for preparing weekly reports and timesheets</t>
  </si>
  <si>
    <t>Gedon nomination for TEM5 draft letter modified and signed</t>
  </si>
  <si>
    <t>procedure d'extraction , prodution des isolignes, contour, extraction, need raster of population density, or population for each county/commune</t>
  </si>
  <si>
    <t>revue avec le spécialiste QGIS, Manfred help to have population at county level for Africa</t>
  </si>
  <si>
    <r>
      <rPr>
        <sz val="11"/>
        <color rgb="FFFF0000"/>
        <rFont val="Calibri"/>
        <family val="2"/>
        <scheme val="minor"/>
      </rPr>
      <t>prodecure à faire pour la carte de prévision qaisonnière pour JAS 2015 par QGIS</t>
    </r>
    <r>
      <rPr>
        <sz val="11"/>
        <color theme="1"/>
        <rFont val="Calibri"/>
        <family val="2"/>
        <scheme val="minor"/>
      </rPr>
      <t>, la procedure pour élaborer le policy brief est fait</t>
    </r>
  </si>
  <si>
    <t xml:space="preserve">Un procédure pour supperposer la couche prevision valable pour JAS 2015 et les observations en % de JAS 2015. </t>
  </si>
  <si>
    <t>Meeting with  Diasso and Bohari on the statement of african climate in 2014 and 2015</t>
  </si>
  <si>
    <t>Fill the WMO extreme events template</t>
  </si>
  <si>
    <t>At WMO meetings seek for password and login for LC and ECMWF as a WMO//RCC</t>
  </si>
  <si>
    <t>with hubert</t>
  </si>
  <si>
    <t>ISACIP report review for July-Sept 2015 of hubert</t>
  </si>
  <si>
    <t>in a meeting with acmad-isacip team, need to launch a call for tender</t>
  </si>
  <si>
    <t>ISACIP works tender for headquaters construction works , ISACIP work plan to be done up to June 2016 with direct payment and payment by acmad through operating grants</t>
  </si>
  <si>
    <t>Deadline to submit RFA completed to WMO is October 05, 2015</t>
  </si>
  <si>
    <t xml:space="preserve">Finalize weekly reports for Sept 2015, preparation of cop 21  meeting with Chad governement expert involved also in GCCA project </t>
  </si>
  <si>
    <t>Year 1 expenditure review and year 2 budget discussion with Gilles</t>
  </si>
  <si>
    <t>very important to be done this week</t>
  </si>
  <si>
    <t xml:space="preserve">Prepare Tors of Kolotioloma  and submit to Gille to prepare his letter </t>
  </si>
  <si>
    <t>Train Hubert on collection and download of monthly temp maps 2014-15 to selecte salient /prominent ones for the annual statement on african climate</t>
  </si>
  <si>
    <t>Review of MESA midterm review report to help gedeon prepare TEM5</t>
  </si>
  <si>
    <t>Preparatory work for tem5</t>
  </si>
  <si>
    <t>Explain to rwandese expert on policy liaison the production of feedback documentation on policy briefs</t>
  </si>
  <si>
    <t>Prepa TEM 5 with review of Draft MTR report of 21 aug 2015</t>
  </si>
  <si>
    <t>preparation/selection  of temp maps for 2014 &amp;nd 2014 bulletin</t>
  </si>
  <si>
    <t>Prepare the Coulibally ToRs for secondment in  ACMAD-MES on drought and seasonal forecasts service</t>
  </si>
  <si>
    <t>Manfred contact Ben to apply for NKE on webportal</t>
  </si>
  <si>
    <t>prepare Medcof forum Nov 23_26, 2015</t>
  </si>
  <si>
    <t>Dear Colleague, 
As you recall, the State Meteorological Agency of Spain (AEMET) is coordinating the effort made by the 34 countries of the Greater Mediterranean Region and World Meteorological Organization (WMO) of generating operational consensus seasonal outlooks through the Mediterranean Climate Outlook Forum (MedCOF, http://medcof.aemet.es). .
In relation to this, it is my pleasure to inform you that the Fifth Session of MedCOF (MedCOF-5), followed by the sessions of the SEECOF-14 and the PRESANORD-9  will take place in Marrakech, Morocco, on 23-26 November 2015, kindly hosted by the Direction de la Météorologie Nationale of Morocco (DMN). The sessions will focus on generating a consensus forecast across Mediterranean Region for the winter 2015-16,
Find attached letter inviting to nominate an expert from your NMHS to participate in MedCOF-5 and, if appropiate, also to SEECOF, PRESANORD, by sending the duly filled in and signed Nomination form (also attached), at your earliest convenience, but preferably not later than 21 October 2015. WMO will explore the possibility of providing financial support to participants, if so required.</t>
  </si>
  <si>
    <t>Dare-I microfiches discussion with crouthamel</t>
  </si>
  <si>
    <t xml:space="preserve">De : Rick Crouthamel &lt;r.crouthamel@iedro.org&gt;
À : Diallo alhassane &lt;a2diyalo04@yahoo.fr&gt;
Envoyé le : Jeudi 15 octobre 2015 16h02
Objet : Continuing ACMAD Microfiche scanning                            We are very proud of the effort ACMAD has made to scan all the DARE-1 microfiche and this website will show that ACMAD scanned over 215,000 microfiche frames.  If you are still supportive of this WMO/ACRE/IEDRO effort, please let me know the basic cost for the salaries of two ACMAD imaging technicians and we shall try to find the funds.  
It is important that the costs only reflect the actual costs for the salaries and do not include overhead or other additional costs since the salaries may be provided by contributions from private individuals from their personal savings accounts. </t>
  </si>
  <si>
    <t>prepare work plan and budget for iedro wmo on data rescue</t>
  </si>
  <si>
    <t xml:space="preserve">partnership MoU review with asecna </t>
  </si>
  <si>
    <t>IEDRO workplan and budget fo rdata rescue draft for review by DG and submission to crouthamel</t>
  </si>
  <si>
    <t>urgent on Monday  october 20</t>
  </si>
  <si>
    <t>Review with  policy liaison officer the english version of the first newsletter</t>
  </si>
  <si>
    <t>review njau time sheets and weekly report of week 53, 54, 55, 56, 57</t>
  </si>
  <si>
    <t>Reunion avec le dg sur ISACIP</t>
  </si>
  <si>
    <t xml:space="preserve"> soumettre les demandes de paiement, soumettre la demande de prorogation B427 - chaque site à soumis son programme des 6 prochains mois,  - la bad veux une demande consolidé par ACMAD</t>
  </si>
  <si>
    <t>pour la prorogation:  indiquer le contexte dans lequel nous avons bénéficié du projet, ce contexte va montrer le caractère inédit avec 4 institutions de l'opération, c'est la première fois que ACMAd travaille avec la banque, l'absence d'un cadre formel de coordination, l'indépendance de gestion, les diffénces d 'outils de gestion,  le personnel ignore des règles et procédures de la BAD,  benefices: equipements de gestion, techniques, scientifiques :   plan de travail: construction de siège,  ateliers réduits,  les audits on été réalisés</t>
  </si>
  <si>
    <t>revise COFs documents submitted by Sara Diouf instructed by Maxx Diley</t>
  </si>
  <si>
    <t xml:space="preserve">very urgent  Dear Mr Kamga, Please find attached a letter from Maxx Dilley, Director of the WMO Climate Prediction and Adaptation Branch (CLPA) requesting your input for the attached draft factsheet. Best regards,
Today at 1:50 PM
</t>
  </si>
  <si>
    <t>revise the annual state of african climate of 2014</t>
  </si>
  <si>
    <t xml:space="preserve">with Njau, Diasso, Bohari, manfred </t>
  </si>
  <si>
    <t>meeting with RAF on procurement planning</t>
  </si>
  <si>
    <t>a draft procurement plan to be available tomorrow october 23, 2015</t>
  </si>
  <si>
    <t xml:space="preserve">preparation of COP communication material with serges and </t>
  </si>
  <si>
    <t>archive of available videos, on  pc 10,  serges to provide the astakeholder table,  , follow work plan for communication material for COP 21, , radio spot ( a pr</t>
  </si>
  <si>
    <t xml:space="preserve">sentation of acmad -MESA,  for tv spot image have been collected , policy brief to print made by Manfred to print,  facsheets with policy brief to print, Serges , manfred er Diasso revise les cartes de kakemenos et selectionne ceux qui peuvent être des factsheets et leur nombre </t>
  </si>
  <si>
    <t xml:space="preserve">disseminate side event anouncement, </t>
  </si>
  <si>
    <t>open officially the website by DG  on October 23, 2015, follow hactch tag cop 21,  posts giving anouncement to register, promote CCA and D&amp;SF services</t>
  </si>
  <si>
    <t>Serges prioritize the production of contact cards</t>
  </si>
  <si>
    <t>Prepare 3 quaterly report for JAS 2015 oct 20-26, 2015</t>
  </si>
  <si>
    <t>revise annual state of african climate report with Diasso on oct 22-24, 2015</t>
  </si>
  <si>
    <t>26-30 /10/2015</t>
  </si>
  <si>
    <t xml:space="preserve">listen presentations on verification, predictability, dynamical and statistical prediction, IRI data library, Climate explorer of KNMI, prediction of extremes, </t>
  </si>
  <si>
    <t>highligths on soil moisture role in forecasting extremes</t>
  </si>
  <si>
    <r>
      <t xml:space="preserve">Prepare </t>
    </r>
    <r>
      <rPr>
        <b/>
        <sz val="11"/>
        <color theme="1"/>
        <rFont val="Calibri"/>
        <family val="2"/>
        <scheme val="minor"/>
      </rPr>
      <t>quaterly report for JAS 2015 oct 20-26, 2015</t>
    </r>
  </si>
  <si>
    <t>Develop training material for RCOFs in RA i for Madrid workshop ( relevant to WP5 in MESA)</t>
  </si>
  <si>
    <t>Prepare the first interim report specifically the action plan section for MESA year 2</t>
  </si>
  <si>
    <t>Side event africa pavillon accepted , confirmation of interest on oct 31, 2015 by email</t>
  </si>
  <si>
    <t>work with MESA Admin and Finance to fill financial reporting Checklist, discuss with DG for co-financing of MESA with indirect cost budget line</t>
  </si>
  <si>
    <t>DG agree on indirect cost computation methods ( cost of officen rent, cost of equipment depreciation and amortization, Manfred proposed to invite stefan Folks to discuss indirect cost</t>
  </si>
  <si>
    <t>Alphonsine to exctract a minute message for AMCOMET and MESA forum video for use as key messages</t>
  </si>
  <si>
    <r>
      <t xml:space="preserve">Training workshop on seasonal forecasting for MEDCOF: Objective: improve understanding of climate variability; build capacity on seasonal forecasting in the region;  Activities/achievements:  i prepared a training material and presented at the training on seasonal forecastsing methods, tools, data and products at ACMAD, exchanges with other international and national experts on uncertainties, skill and score of forecasts tools, what to do where no skill, forecasts value and quality assessment, drivers of climate variability, interpretation and verification of forecasts, use of QGIS. </t>
    </r>
    <r>
      <rPr>
        <b/>
        <sz val="11"/>
        <color theme="5"/>
        <rFont val="Calibri"/>
        <family val="2"/>
        <scheme val="minor"/>
      </rPr>
      <t>Follow up actions</t>
    </r>
    <r>
      <rPr>
        <sz val="11"/>
        <color theme="5"/>
        <rFont val="Calibri"/>
        <family val="2"/>
        <scheme val="minor"/>
      </rPr>
      <t xml:space="preserve">/recommendations:  Apply the tools presented for the next MEDCOF/PRESANORD in Nov 2015.    Participants:25   mission achievements for MESA: </t>
    </r>
    <r>
      <rPr>
        <b/>
        <sz val="11"/>
        <color theme="5"/>
        <rFont val="Calibri"/>
        <family val="2"/>
        <scheme val="minor"/>
      </rPr>
      <t xml:space="preserve">material for training on seasonal forecasting on Basic aspects of climate and climate variability over African and its sub-regions, Available data and tools for monitoring African climate (SST patterns, NAO,  temperature, precipitation, winds, pressure ..., ), methods, tools, data, procedure for seasonal forecasting,  seasonal forecasting products and interpretive guidance.  These are modules  titles on drought and seasonal forecasting in MESA   </t>
    </r>
  </si>
  <si>
    <t>02_07/11/2015</t>
  </si>
  <si>
    <t>review and submit RCOFs factsheets to Sara Diouf at WMO following Max Diley request</t>
  </si>
  <si>
    <t xml:space="preserve">D:\plan&amp;budget2014\GFCS2014\ICTCSISGFCSmeetingnov2015\latestictcsismeetingdocs   the policy brief was presented and participants requested access to MESA website at ACMAD - result area 3 on technical meetings and result area 6 on network&amp;partnerships with steering and planning meetings, WMO/GFCS officer Tamara  will make the web site available to GFCS/UIP stakeholders.    Objective: support preparation of ICT/CSIS work plan and share latest information on GFCS/CSIS.  Activities/achievements: Background on ICT, ICT work plan, CSIS priorities, timelines, responsabilities, user engagement,potential synergies and collaboration with ccl OPACES, TCs, RAs and IBCS, promotion and outreach of CSIS, ICT activities, deliverables and timelines.   Recommendation/followup actions: a presentation was prepared and made on ACMAD/MESA drought and seasonal forecasts, impacts, measures and feedbacks from countries; </t>
  </si>
  <si>
    <t>09-11/11/2015</t>
  </si>
  <si>
    <t xml:space="preserve">la procédure la plus simple est de le prendre en mis à disposition d'un mois à 1600 euros. S'il veut rester à l'hôtel, cela coûterait presque 50% des 1600 euros. Nous avons d'autres possibilité pour l'herberger  un peu moins cher et dans de bonnes conditions dans une villa près de l'école EAMAC.
Le réunion aurait lieu du 8 au 12 Février 2015. il viendrait 2 semaines avant ( autour du  24 janvier 2016) et retournerait autour du 20 février 2016. </t>
  </si>
  <si>
    <t>First MESA continental training preparation . Tentative date : 8-12 Feb 2016</t>
  </si>
  <si>
    <t>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2016
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t>
  </si>
  <si>
    <t>14-19/11/2015</t>
  </si>
  <si>
    <t>Contribuition to AU response to EU on budget reallocation,  work with communication/policy liason officer on the video for cop covering drought in southern Africa and above avergae precipitation in Eastern Africa, Review of CV for GIS and Seasonal forecast recruitments, discuss meeting of recruitment committee with Gilles, review cvs of NKE proposed by TAT-Massimo</t>
  </si>
  <si>
    <t>19_20/11/2015</t>
  </si>
  <si>
    <t xml:space="preserve">complete , finalize and send documents to AUC supporting response to EU Del on budget modification, </t>
  </si>
  <si>
    <r>
      <t xml:space="preserve">work on the training module for CCA sercvice, on week 54 he download data for the state of climate report,  Njau should visit Comet modules on climate change, prepare products for august 2015 monthly climate diagnostic bulletin. </t>
    </r>
    <r>
      <rPr>
        <b/>
        <i/>
        <u/>
        <sz val="10"/>
        <color theme="5"/>
        <rFont val="Calibri"/>
        <family val="2"/>
        <scheme val="minor"/>
      </rPr>
      <t>Target: at end of October 2015 :  finalize draftof  the training module and finalize the state of climate report 2014 and 2015  with help of Hubert fill the wmo table of extreme and then acmad table of extreme in as in the 2013 state of climate report</t>
    </r>
  </si>
  <si>
    <t xml:space="preserve">Table of extremes: </t>
  </si>
  <si>
    <t>report from Oct 20 2015 review of njau reports: work on the training module for CCA sercvice, on week 54 he download data for the state of climate report,  Njau should visit Comet modules on climate change, prepare products for august 2015 monthly climate diagnostic bulletin. Target: at end of October 2015 :  finalize draftof  the training module and finalize the state of climate report 2014 and 2015  with help of Hubert fill the wmo table of extreme and then acmad table of extreme in as in the 2013 state of climate report</t>
  </si>
  <si>
    <t>briefieng on DJF and JFM 2015-16 outlook revisions</t>
  </si>
  <si>
    <t>Hubert and Gedeon</t>
  </si>
  <si>
    <t>Attend the First WMO workshop on operational Climate Prediction 09-11 2015 , prepare invitations for cop 21 two sides events</t>
  </si>
  <si>
    <t>revise two concept papers for side events</t>
  </si>
  <si>
    <t xml:space="preserve">Initiate preparation of introductory presentations to set the scenne for speakers on the panel on discussions </t>
  </si>
  <si>
    <t>on the COP21 directory the file name is sideeventpaperpreparation.pptx</t>
  </si>
  <si>
    <t>Meet with Zeinabou, introduced her to impact 2C financial statement preparation , recontact CSC financial officer Dr? Hangs on credentials to change FSIGN</t>
  </si>
  <si>
    <t>Objective : increase interactions between GPCs, RCC/RCOFs, NMHSs, researchers, users and other stakeholders:   activities/achievements:    exchanges made on GFCS, CSIS, review of brazilia recommendations, reserach efforts and advances in long range predictions, Infractructure for long range forecasting    main recommendations&amp;follow up: develop operational guideline/manual for sub-seasonal to seasonal prediction, organize an international conference on climate prediction and projections. Procedures developped and under revision in ACMAD-MESA will provide inputs to the operational guidelines/manual</t>
  </si>
  <si>
    <t>Presentation at ICT-CSIS on CSIS and UIP at regional level, the meeting of ICT on GFCS/CSIS was set up to plan, coordinate implemention of CSIS, ACMAD6MESA presented on Collaboration between CSIS and UIP at Regional level . This contribute to result area6 on partnerships and networking for ACMAD-MESA      The paper is available at: D:\plan&amp;budget2014\GFCS2014\ICTCSISGFCSmeetingnov2015\latestictcsismeetingdocs      Exchange with AUC and other partners on the main questions to be address at the COP 21 side events, monitor finalization of roll up banners for COP 21</t>
  </si>
  <si>
    <t>preparation and presentation of seasonal forecasts methods, procedures , products and services developed with ACMAD/MESA project. This document is a contribution to ACMAD-MESA training material on drought and seasonal forecast discussed with other international experts attending MEDCOF training. It is available at:  E:\Desktop\RCC2014\training\MEDCOFtrainingdocs\alllmedcoftrainingmaterials</t>
  </si>
  <si>
    <t>Meet with njau on the weekly report 58 to 61,    njau to reformat 2015 extreme event tables using Africa climate sttus report of 2013 format,  do the same for 2015, njau to revise his weekly reports</t>
  </si>
  <si>
    <t>with serges, procurements for 3 lots of rool up banners, printing newletters and brochure, printing visit card, lot 3 on banners</t>
  </si>
  <si>
    <t>roll up banners under printing</t>
  </si>
  <si>
    <t>10-2523/11/2015</t>
  </si>
  <si>
    <t>Dissemination of radio and TV spot not net done</t>
  </si>
  <si>
    <t>French SCAC to fund the officer at embassy is at end of mission,  request should be made the previous year</t>
  </si>
  <si>
    <t xml:space="preserve">Reception of visibility material , packing </t>
  </si>
  <si>
    <t>Serges to see with gilles on additional charge due to transport of roll up banners</t>
  </si>
  <si>
    <t>Joyce and Manfred to send by email invitations</t>
  </si>
  <si>
    <t>Distribution of invitations by hand, email and at meeting</t>
  </si>
  <si>
    <t>Flyer send to Hailu:   serges to follow to make sure that flyers was distributed by Hailu</t>
  </si>
  <si>
    <t xml:space="preserve">Business card sample will come today for valiadation , DG, Giiles, </t>
  </si>
  <si>
    <t>Identify Africa pavilon, hall , branding hall with visibility material, gadgets ' bags, packages to be prepare on 29 November in at home)</t>
  </si>
  <si>
    <t>filming side event on Nov 30, 2015,  Serges send identification email to the facebook ; twitter leady,  Volke Hanke for DW TV in Germany ask for a meeting with Hanke</t>
  </si>
  <si>
    <t>Serve send invitation to DW TV for Hanke</t>
  </si>
  <si>
    <t xml:space="preserve">Achat d'un livre d'or , achat a visitor book </t>
  </si>
  <si>
    <t>voir Gilles</t>
  </si>
  <si>
    <t>On NoV 30</t>
  </si>
  <si>
    <t xml:space="preserve">Welcome by Serges, Introduction by andre and presentation of the side event programme  a summary should be given at the end </t>
  </si>
  <si>
    <t xml:space="preserve">Cocktail après side event envisagé ??? </t>
  </si>
  <si>
    <t xml:space="preserve">For Africa pavilon , participate to at least two side events before us. </t>
  </si>
  <si>
    <t xml:space="preserve">Serges, Manfred, Hailu, Musanganire  ensure twitter, facebook follow up, Serges will serve mainly as cameraman </t>
  </si>
  <si>
    <t>Serges make interviews of parners to get feedback  to collect success stories, contact environmental journalist for a coktail to presnet mESA and look for project promotion , collect network contacts to be shared</t>
  </si>
  <si>
    <t>Serges collect CDs for partners mentionning use of ACMAD MESA services, make interview, dialogue days at COP 21</t>
  </si>
  <si>
    <t>Meeting with Musanganire to monitor activities and achievements</t>
  </si>
  <si>
    <r>
      <t xml:space="preserve"> newsletters N01 trabslated in english on AMCOMET and ACMAD-MESA Kick-Off,  design of the  second newsletter on ACMAD-MESA activities and success stories, :  - A press release describing ACMAD-MESA side event done;   Sucess story translated with speech of president of niger , </t>
    </r>
    <r>
      <rPr>
        <b/>
        <sz val="11"/>
        <color theme="1"/>
        <rFont val="Calibri"/>
        <family val="2"/>
        <scheme val="minor"/>
      </rPr>
      <t xml:space="preserve">Musanganire should expand the list of success stories with web information on addressing floods in east Africa and drought in southern Africa,                                                                                                                                                </t>
    </r>
    <r>
      <rPr>
        <sz val="11"/>
        <color theme="1"/>
        <rFont val="Calibri"/>
        <family val="2"/>
        <scheme val="minor"/>
      </rPr>
      <t xml:space="preserve">Fact sheets already well prepared she did not worked on it,  rool up banner products collected, 2 policy briefs prepared,  One TTV video made with policy brief , Kick-off Video reviewed and key messages identified/ selected, </t>
    </r>
    <r>
      <rPr>
        <b/>
        <sz val="11"/>
        <color theme="1"/>
        <rFont val="Calibri"/>
        <family val="2"/>
        <scheme val="minor"/>
      </rPr>
      <t xml:space="preserve">key messages submited to Serges for extraction ,   </t>
    </r>
    <r>
      <rPr>
        <sz val="11"/>
        <color theme="1"/>
        <rFont val="Calibri"/>
        <family val="2"/>
        <scheme val="minor"/>
      </rPr>
      <t>collect information and tweet on ACMAD products and services, records of tweets kept, started collecting feedbacks from users, content like policy briefs, emails of thanks to cantacts who used ACMAD MESA information, provided to webmaster for update of the website,  corporate identity toolkit ( business card, brochures, ) discussed</t>
    </r>
  </si>
  <si>
    <t>Prepare video clip with Manfred and Musanganire,  exchange with Dr? Hans on IMPACT 2C reporting period 2 and 3 and addition of financial signatories Nafissa and Zeinabou, revoking Bachir</t>
  </si>
  <si>
    <t>Recruitment committee meeting at 4 pm on Nov 24, 2015</t>
  </si>
  <si>
    <t>see dg urgently on Monday</t>
  </si>
  <si>
    <t>a paper on CSIS and UIP collaborative endeavors    D:\plan&amp;budget2014\GFCS2014\ICTCSISGFCSmeetingnov2015\latestictcsismeetingdocs</t>
  </si>
  <si>
    <t>Review of OCHA documents with gedeon on flood alert for coming months over souther ethiopia. This document should be collected and archived regularly by Alphonsine</t>
  </si>
  <si>
    <t>Robert brown submited url access to remotely sense data for hydrological drought monitorin to ACMAD and CICOS</t>
  </si>
  <si>
    <t>25-27/11/2015</t>
  </si>
  <si>
    <t>Prepare presentation at co side events, review concept notes, prepare invitation and send to participants, exchange with massimo on the dates and logistics for the perr review meeting 12/13 jan 2016, provision of links to peer review documentation to robert, inventory of links and documents made for robert</t>
  </si>
  <si>
    <t>review of 3 periods drafts form Cs for impact 2C project with Zeinabou</t>
  </si>
  <si>
    <t>final review of njau weekly report 58 to 62</t>
  </si>
  <si>
    <t>Meeting with Ms. Joyce on weekly report starting on week 53</t>
  </si>
  <si>
    <r>
      <t xml:space="preserve">completing  installation of e-station 2 and website development planned to be done in week 53:  achievements of week 53: domain registration acmad-au.org  done but ( </t>
    </r>
    <r>
      <rPr>
        <b/>
        <sz val="11"/>
        <color rgb="FFFF0000"/>
        <rFont val="Calibri"/>
        <family val="2"/>
        <scheme val="minor"/>
      </rPr>
      <t>she should build a procedure to register the domain name</t>
    </r>
    <r>
      <rPr>
        <sz val="11"/>
        <color theme="1"/>
        <rFont val="Calibri"/>
        <family val="2"/>
        <scheme val="minor"/>
      </rPr>
      <t>), webmails creation (</t>
    </r>
    <r>
      <rPr>
        <sz val="11"/>
        <color rgb="FFFF0000"/>
        <rFont val="Calibri"/>
        <family val="2"/>
        <scheme val="minor"/>
      </rPr>
      <t xml:space="preserve"> she should build the procedure to create webmails</t>
    </r>
    <r>
      <rPr>
        <sz val="11"/>
        <color theme="1"/>
        <rFont val="Calibri"/>
        <family val="2"/>
        <scheme val="minor"/>
      </rPr>
      <t>) and upload the content.  install and configure 2 printers and fill relevant sections of the asset inventory table , upload bulletins ( s</t>
    </r>
    <r>
      <rPr>
        <b/>
        <sz val="11"/>
        <color rgb="FFFF0000"/>
        <rFont val="Calibri"/>
        <family val="2"/>
        <scheme val="minor"/>
      </rPr>
      <t>he should add a submenu under products and service for upload of continental env bulletin</t>
    </r>
    <r>
      <rPr>
        <sz val="11"/>
        <color theme="1"/>
        <rFont val="Calibri"/>
        <family val="2"/>
        <scheme val="minor"/>
      </rPr>
      <t xml:space="preserve">), reminded JRC on missing file in e-station software who sent the link.   Major of week 54: Website config, installation of e-station : achievements week54: configured webmails and website, trained by Ali to update RCC website on African RCC website.  </t>
    </r>
    <r>
      <rPr>
        <b/>
        <sz val="11"/>
        <color theme="1"/>
        <rFont val="Calibri"/>
        <family val="2"/>
        <scheme val="minor"/>
      </rPr>
      <t xml:space="preserve">Tried downloading missing debian package unsuccesfull because low internet bandwith  , </t>
    </r>
    <r>
      <rPr>
        <sz val="11"/>
        <color theme="1"/>
        <rFont val="Calibri"/>
        <family val="2"/>
        <scheme val="minor"/>
      </rPr>
      <t>communicated with bluehot on failing admin password and errors were corrected by changing the password</t>
    </r>
    <r>
      <rPr>
        <b/>
        <sz val="11"/>
        <color theme="1"/>
        <rFont val="Calibri"/>
        <family val="2"/>
        <scheme val="minor"/>
      </rPr>
      <t xml:space="preserve">.  </t>
    </r>
    <r>
      <rPr>
        <sz val="11"/>
        <color theme="1"/>
        <rFont val="Calibri"/>
        <family val="2"/>
        <scheme val="minor"/>
      </rPr>
      <t>Three Plug in for yearly archive, security, administration downloaded, test in demo webiste and installed on live website</t>
    </r>
    <r>
      <rPr>
        <b/>
        <sz val="11"/>
        <color theme="1"/>
        <rFont val="Calibri"/>
        <family val="2"/>
        <scheme val="minor"/>
      </rPr>
      <t xml:space="preserve"> ( </t>
    </r>
    <r>
      <rPr>
        <b/>
        <sz val="11"/>
        <color rgb="FFFF0000"/>
        <rFont val="Calibri"/>
        <family val="2"/>
        <scheme val="minor"/>
      </rPr>
      <t>She should produce a procedure for download, test and install one plugin</t>
    </r>
    <r>
      <rPr>
        <b/>
        <sz val="11"/>
        <color theme="1"/>
        <rFont val="Calibri"/>
        <family val="2"/>
        <scheme val="minor"/>
      </rPr>
      <t xml:space="preserve">).  </t>
    </r>
    <r>
      <rPr>
        <sz val="11"/>
        <color theme="1"/>
        <rFont val="Calibri"/>
        <family val="2"/>
        <scheme val="minor"/>
      </rPr>
      <t xml:space="preserve"> link  created on MESA to RCC website.  main activities of week 55: policy on website accessibility. Fill the investment-assesst register and permanent inventory record. continue downloading dbian package. Development of testing site. Achievements of week55:  created the test site www.site.acmad-au.org, policy doccment drafted. products and calendar updated with TEM5. attended COP 21 preparation. asset register updated. Update MESA site archive using RCC archive.                                                                                                                                           </t>
    </r>
    <r>
      <rPr>
        <b/>
        <sz val="11"/>
        <color theme="1"/>
        <rFont val="Calibri"/>
        <family val="2"/>
        <scheme val="minor"/>
      </rPr>
      <t>Main activities of week 56</t>
    </r>
    <r>
      <rPr>
        <sz val="11"/>
        <color theme="1"/>
        <rFont val="Calibri"/>
        <family val="2"/>
        <scheme val="minor"/>
      </rPr>
      <t xml:space="preserve">: update RCC and MESA websites with bulletins and COP21 news. Submit monthly and annual station status reports ( </t>
    </r>
    <r>
      <rPr>
        <b/>
        <sz val="11"/>
        <color rgb="FFFF0000"/>
        <rFont val="Calibri"/>
        <family val="2"/>
        <scheme val="minor"/>
      </rPr>
      <t>she should put the logframe source of verification as hyperlinks pointing to relevant documents on the website - very important for monitoring and evaluation</t>
    </r>
    <r>
      <rPr>
        <sz val="11"/>
        <color theme="1"/>
        <rFont val="Calibri"/>
        <family val="2"/>
        <scheme val="minor"/>
      </rPr>
      <t xml:space="preserve">)         achievements of week 56:  monthly report made-annual station report drafted.  updated the web content with bulletins. investment asset register filled and address book updated with COP 21 group. webmail account created information@acmad-au.org ( </t>
    </r>
    <r>
      <rPr>
        <b/>
        <sz val="11"/>
        <color rgb="FFFF0000"/>
        <rFont val="Calibri"/>
        <family val="2"/>
        <scheme val="minor"/>
      </rPr>
      <t>she prepared the webmail account procedure  very important</t>
    </r>
    <r>
      <rPr>
        <sz val="11"/>
        <color theme="1"/>
        <rFont val="Calibri"/>
        <family val="2"/>
        <scheme val="minor"/>
      </rPr>
      <t xml:space="preserve">).   Main activities of week 57: Complete and send annual report , update cop21 group, identify archive management plug ins, test development site    Achievements of week 57: completed annual status report updated cop 21 group, identified plug in for web statistics.    </t>
    </r>
  </si>
  <si>
    <t>Nov 30-Dec 11 2015</t>
  </si>
  <si>
    <t>participation to COP 21, prepare peer review and supervision mission AU/EU in January 2016</t>
  </si>
  <si>
    <t>Reviw of ICT/CSIS ToRs on Dec 11, 2015</t>
  </si>
  <si>
    <t>Organization of 2 side events, participation as panelists to 3 side events ( CR4D of UNECA, EL Nino impacts in East Africa by ICPAC,  ESA and Africa by ESA, ) in cluding ESA satellites data applications in Africa, attend 4 side events including copernicus</t>
  </si>
  <si>
    <t xml:space="preserve">  http://www.iisd.ca/climate/cop21/cdafrica-ap/5dec.html </t>
  </si>
  <si>
    <t>Prepare shear proposal</t>
  </si>
  <si>
    <t>Need to register and fill forms</t>
  </si>
  <si>
    <t>Dec 14-17, 2015</t>
  </si>
  <si>
    <t>I am assisting Dr. Robertson with the business component of the proposal for
the SHEAR call. It is most likely that African Centre of Meteorological
Applications for Development’s
contribution  will be included as a subcontract in the proposal through
either the IRI or ICRISAT.
For now, please have your staff populate the excel spreadsheet template and
register for the Je-S system.  Each subcontract will have to be registered
in the system in order to be listed.  You can find details on how to create
an account here:  &lt;https://je-s.rcuk.ac.uk/Jes2WebLoginSite/login.aspx&gt;
https://je-s.rcuk.ac.uk/Jes2WebLoginSite/login.aspx.
I will get back to you in a couple of days whether we will be processing the
subcontract through the IRI, in which case Columbia will require additional
forms be completed
When preparing the budget, please be sure that your staff reads Annex 2
(Financial Conditions) to determine what is allowable to budget. Below are
some key points:
1) Costs are covered at 100% for non-UK organizations
2) Costs need to be budgeted at current price levels with no allowance for
inflation. Awards will include increases based on UK Treasury GDP deflators
3) Costs need to be itemized and fully justified
4) Maximum investigator support: 1650 hours per year
5) Travel costs will need to be itemized (I believe costs should be itemized
with as much detail as possible including airfare, lodging, subsistence) and
should include purpose and destination
6) Other costs need to be itemized and justified
7) Administrative costs are not allowed.  These include finance staff,
secretaries, computer support, postage, photocopying, and telephone
8) Indirect costs: maximum is 20% for high income countries and 50% for low
income countries. This can only be charged to Payroll related expenses.
9) The budget should be prepared in Pound Sterling (GBP)
I also wanted to update you on the final budget numbers that were included
in the first phase of the proposal. As you are aware, we had to reduce some
budget line-items as they were unallowable per Annex 2 (appended).
Unfortunately, due to budget constraints we had to further reduce the budget
as follows to come in under the budget target for SHEAR. We understand if
you need to make adjustments to the scope of work to ensure good
collaboration on the project.
For your reference, I believe ACMAD’s draft budget was as follows:
                        Budget  (GBP)
Please have your staff complete the budget by Tuesday, December 8th and
request that your organization register in the JE-S system as soon as
possible.
Thank you for your assistance</t>
  </si>
  <si>
    <t xml:space="preserve">Meet with Diasso to discuss deliverables, prepare visit on AFD on Vigirisk, discuss revision of financial report for 2014 vigirisk with SAF, discuss report with Njau and Musanganire, prepare for the peer review and visit of EUDel/AU, meet with diasso on December 16, 2015 on CCA deliverables ( statements on 2014 and 2015 ,  SDP for CCA put on pc 10 under diasso,   review of indices for climate change assesment report nO 1, Diasson will prepare climate change maps for annual temp, annual preci, JAS, MAM, NDJ precip change for 2011-2040)                                                                                    With Gilles, review documentation for audit preparation, bank journals, bank reconciliation , statement of income and expenditure, financial report, </t>
  </si>
  <si>
    <r>
      <t>with Diassa : SDP, integration and validation report ( to use GHCN derived indices, articles from Agrhymet on indices, other indices on IRI data Library,  for peer review ( SDP with catalogues, report on 2014/15 state of African climate….),  Diasso prepare technical notes for state of climate bulletins with procedure for product generation., include procedure for 2 consecutive monts precipitationto analysze late/ealy start//cessation of rainy season. RClimdex for pints , Rclimdex for grid, with Musanganire  on her outputs , activities, tasks, indicators and source of verification ( fact sheets, press release, newsletters, banners,, tweets and re-tweets, policy briefs, video, review existing videos and pick key messages ( done for kick off need serges to extracts combine and disseminate on the website), 18 documents produced as  website content , co</t>
    </r>
    <r>
      <rPr>
        <b/>
        <sz val="11"/>
        <color theme="1"/>
        <rFont val="Calibri"/>
        <family val="2"/>
        <scheme val="minor"/>
      </rPr>
      <t xml:space="preserve">llected reports , audio and videos on measures and actions taken in countries should be archive on te website statrting inJanuary 2016,  need to address responsabilities in preparing, uploadeing, give rigths,  Musanganire need login and password for facebook access                                    Gilles should follow up justification of ACMAd contribution with tmesheets of Diasso helping Mokoena, Seinabou preparing payments, rent ACMAD office and equipements (vehicles, computers, printers....), Gilles evluate the ACMAD contribution  to be done during the second year  </t>
    </r>
  </si>
  <si>
    <t>Dec 17, 2016</t>
  </si>
  <si>
    <t>review of weekly reports of   October 2015 iof Diasso, download arc datsts for rainfall profiles,  a script used by hubert for profiles</t>
  </si>
  <si>
    <t>Dec 18, 2015</t>
  </si>
  <si>
    <r>
      <t xml:space="preserve">final review and sing diasso timesheets Oct-Nov 2015,  prepare and send to au report of africa pavilion side event, </t>
    </r>
    <r>
      <rPr>
        <b/>
        <sz val="11"/>
        <color theme="1"/>
        <rFont val="Calibri"/>
        <family val="2"/>
        <scheme val="minor"/>
      </rPr>
      <t>make appointment for shear conf call on monday</t>
    </r>
  </si>
  <si>
    <t>Dec 20, 2015</t>
  </si>
  <si>
    <t>Review Paris agreement ,, prepare  programme with Spain</t>
  </si>
  <si>
    <t>Indices based on ERA interim and ARC daily dataset tried but not conclusive,  because between 83 and 85 many daily data are missing in ARC ,  dowtload dataasets available nload RCMs and generation of indices,  , structured datasets collectect , diasso will bprepare a document on d</t>
  </si>
  <si>
    <t>Shear projects e-conference, prepare project for spain-Acmad collaboration</t>
  </si>
  <si>
    <t>preparation final repor</t>
  </si>
  <si>
    <t>Prepare announcement for swiocof-04, discussion with SAF on organization of swiocof with  Gedeon and Hubert as participants</t>
  </si>
  <si>
    <t>Draft budget and anouncement for SWIOCOF-04</t>
  </si>
  <si>
    <t>DG should nominate by  04 January 2016</t>
  </si>
  <si>
    <t>participate to the 5th meeting of the MESA, Programme Steering Committee, which will be held on 8-11 February 2016, in Accra, MESA will support one representative</t>
  </si>
  <si>
    <t>Dec 22, 2015</t>
  </si>
  <si>
    <t>draft letters for invitation  MESA PSC 5, invitation of stephan fox to AUC-EU mission jan 18-19, 2016,  draft kick off meeting report held on august 31 to Sept 01, 2015</t>
  </si>
  <si>
    <t>Dec 23, 2015</t>
  </si>
  <si>
    <t>meeting on vigirisk justification, kandadji, aemet-acmad, Zeinabou, ACMAD received about 1 billion, AFD was reimbursed 325 miilions,   a total  of about 700 millions is to be justified, about 500 millions was justified , it remain less than 200 millions</t>
  </si>
  <si>
    <t xml:space="preserve"> ACMAD received two  advanced payments ( 634 million and 469 millions)i,  6 justifications submitted by ACMAD for a total of  until avril 2013  since Mai 2013  ACMAD should submit justifications in the appropriate template, justifications should be given with Demande de Reapprovisionnement de fond template</t>
  </si>
  <si>
    <t>Dec 23? 2015</t>
  </si>
  <si>
    <t xml:space="preserve">Every  Friday  monitor staff and copies of admin andfinance docs to ACMAD,  </t>
  </si>
  <si>
    <t xml:space="preserve">Kandadji sent 69millions, in February 2015 ACMAD  prefinanced  16 millions , </t>
  </si>
  <si>
    <t>Nafissa has been given elements to finalize justifications</t>
  </si>
  <si>
    <t>Dec 28, 2015</t>
  </si>
  <si>
    <t xml:space="preserve">Vigistrist justification documentts revission with Zeinabou, </t>
  </si>
  <si>
    <t>Dec 29_30 2015</t>
  </si>
  <si>
    <t>email sent on Dec30 to AMA in ethiopia on  financial statements and report for the remaining amount of about BIR 100,000</t>
  </si>
  <si>
    <t>Exchange with Kandadji focal point who request by Monday 04 jan 2016 , report including justification of expenses</t>
  </si>
  <si>
    <t xml:space="preserve">two meetings with nafissa , leon and Ali to prepare a  the report and justification of expenses </t>
  </si>
  <si>
    <t>Jolly is waiting for EU Del focal point next week to agree on the letter to be sent by  EU/AU to ACMAD on new budget modification</t>
  </si>
  <si>
    <t>MESA  finance visit</t>
  </si>
  <si>
    <t>email sent to Massimo  on the visit of Human Dynamics finance officer to ACMAd last week of January</t>
  </si>
  <si>
    <t>Finalise kick-off report and other services products ( statement of climate for 2014 …) and update on the website for peer review</t>
  </si>
  <si>
    <t>exchanges with TAT (Robert Brown) to prepare Peer review</t>
  </si>
  <si>
    <t xml:space="preserve">Exchange with Gilles and Djibo on asset register, inventory records and logbook for  infrastructure management </t>
  </si>
  <si>
    <t>KANDADJI AND VIGIRISK REPORTS AND JUSTIFICATIONS TOP ON THE AGENDA</t>
  </si>
  <si>
    <t>Vacancies for climate assessment and policy liaison officer extended and dissementation to potential candidates</t>
  </si>
  <si>
    <t>Shear proposal updated and submitted to andrew robertson on dec 30, 2015</t>
  </si>
  <si>
    <t>Finalize the brief for policy and decision makers for Jan-April 2016 period</t>
  </si>
  <si>
    <t>Review technical note and bulleting for drought and seasonal forecast</t>
  </si>
  <si>
    <t>Ask Gedeon next week to write the MESA bulletin</t>
  </si>
  <si>
    <t>Dec 31, 2015</t>
  </si>
  <si>
    <t>AUC letter on videconf and server for MESA reminding no tax and custum cost to Niger government</t>
  </si>
  <si>
    <t>Preapre meeting with  AUC/EU del</t>
  </si>
  <si>
    <t>Revise buddet modification for Jolly, email and phone exchange with Jolly</t>
  </si>
  <si>
    <t>topics to discuss:  Indirect cost discussions, GC art 9.4 ,  Specific conditions of grant, responses to EU del questions on budget modification</t>
  </si>
  <si>
    <t>Jan 04 2016</t>
  </si>
  <si>
    <t>start printing report on week 54</t>
  </si>
  <si>
    <t>Discuss RCOFs facts sheets exploitation/printing  adding mesa logo, distributing to the 3 MESA meetings participants in January 2016</t>
  </si>
  <si>
    <t>Ask Gedeon whereabout of the MESA bulletins not RCC long range</t>
  </si>
  <si>
    <t>Recall Diasso on procedures, and report on scenarios, maps that were analyzed to generate hazards scenarios for peer review</t>
  </si>
  <si>
    <t>https://je-s.rcuk.ac.uk/JeS2WebLoginSite/Login.aspx,    The system” – the Je-S System, including the associated hardware, software, databases and Web pages.
“The Councils”, “we”, “us”, “our”, “ourselves” – AHRC, BBSRC, EPSRC, ESRC, MRC, NERC, STFC and other funding organisations using the Je-S system.</t>
  </si>
  <si>
    <t xml:space="preserve">You will own a personal identifier (PID), username and password in order to access the system. You can choose your own username and password provided it meets our minimum requirements. We have built in appropriately high standards of security to protect your interests as well as ours.
    You can request that your user account is terminated by notifying the Je-S Helpdesk (E-mail: JeSHelp@rcuk.ac.uk Phone: +44 (0) 1793 44 4164).
</t>
  </si>
  <si>
    <t>try to register on the Je-S system for the SHEAR proposal - electronic grant submission - Registration successful</t>
  </si>
  <si>
    <t>Registration sucessfully done</t>
  </si>
  <si>
    <t xml:space="preserve">Draft letter of support, ACMAD description for the track record part of the proposal </t>
  </si>
  <si>
    <t xml:space="preserve">CV sent for SHEAR proposal </t>
  </si>
  <si>
    <t>Shear letter of support, budget for acmasd, description of ACMAD document prepared and sent</t>
  </si>
  <si>
    <t>D:\plan&amp;budget2014\UKAIDDFIDacmadcooperation</t>
  </si>
  <si>
    <t>Jan 05, 2016</t>
  </si>
  <si>
    <t>Zeinabou  should make a state of justifications for impact 2C and archive de justification documents</t>
  </si>
  <si>
    <t>Read the MESA financing Agreement including the annexes</t>
  </si>
  <si>
    <t xml:space="preserve">bulletin MESA a édité par Serges </t>
  </si>
  <si>
    <t xml:space="preserve">Discussions avec Gedeon, il dit qu'il y a 4 bulletins et serges a publié 1 seul, un logiciel est nécessaire pour éditer.  La page de garde doit etre sur le </t>
  </si>
  <si>
    <t>Préparer la communication autour des 3 réunion MESA de janvier 2016</t>
  </si>
  <si>
    <t>Serges réfléchit jusqu'à 11 heures</t>
  </si>
  <si>
    <t xml:space="preserve">Bulletin DSF ACMAD MESA </t>
  </si>
  <si>
    <t xml:space="preserve">Donner des exemples , serges prépare la 3ième newsletter et son rapport pour la COP 21, role de Musanganire, préparer les événements extremes, construire les policy briefs, faire des facts sheets, faire des success stories,  reviser et éditer les bulletinns et policy briefs,  rapports de bonnes pratiques, faire en anglais les documents de communication,  </t>
  </si>
  <si>
    <t>Prepare next week meeting on work plan and budget - collect year 1 report  and comments of AUC/EU</t>
  </si>
  <si>
    <t>Read the MESA financing Agreement including the annexes for preparation of 3 MESA meetings in Jan 2016</t>
  </si>
  <si>
    <t>Jan 06 2015</t>
  </si>
  <si>
    <t xml:space="preserve">Activate a Je S account </t>
  </si>
  <si>
    <t>Thank you for creating an account for Je-S. Before you log in please use the following link to activate your account:
https://je-s.rcuk.ac.uk/link/go.aspx?r=96af02674a344085b9c72d09ba7efebf
Please note that this link will remain active for 1 month from the date of issue. If you have not activated your account within this timescale please contact the helpdesk for a new activation link. Once your account has been activated please use the following link to access the Je-S login page, which you may wish to add to your favourites on your computer:    https://je-s.rcuk.ac.uk
Regards   Je-S Helpdesk.</t>
  </si>
  <si>
    <t xml:space="preserve">welcome coulibaly - he should make an inventory of EUMETSAT data archive usable for climate monitoring </t>
  </si>
  <si>
    <t xml:space="preserve">
Your account has now been successfully activated.
You may now access your document summary.
</t>
  </si>
  <si>
    <t>Visite du consultant OMM à partir du 10 Janvier 2016</t>
  </si>
  <si>
    <t>Pour me faire le point:
i) les documents rassemblés;
ii) ceux envoyés au Consultant.
Je vous rappelle que le consultant sera à ACMAD à partir du 10/01/2016.</t>
  </si>
  <si>
    <t>SAF-Climate (short training on SAF product catalogue and timeseries plots online), CMT from CPC/NCEP ( precip profiles),  R statisticts ( for box plots), look for ECMWF siol moiture data and JRC/ECMWF soil moisture</t>
  </si>
  <si>
    <t>Jan 07 2016</t>
  </si>
  <si>
    <t>content of the list  Name,  firstname,  contarct type, start date, end date , home address,  office address, Nationality</t>
  </si>
  <si>
    <t>Jan 07 2016 - Urgent</t>
  </si>
  <si>
    <t xml:space="preserve">Review timeshets and weekly reports of team members ( communication, TE and STE Service 2 and intern </t>
  </si>
  <si>
    <t>review applications for climate assement short term</t>
  </si>
  <si>
    <t xml:space="preserve">review reports of MESA reviewers posteed on </t>
  </si>
  <si>
    <t>https://www.dropbox.com/sh/dcl4p93hm971m40/AAC1ipxm46n1GLA-pfC0TRz2a?dl=0</t>
  </si>
  <si>
    <t>Contact Bokoye on ACMAD-Environment Canada cooperation</t>
  </si>
  <si>
    <t>finalize justifications for kandadji and Vigirisk ( Etat recapitulatif des dépenses par composantes, états justificatifs détaillés des dépenses, Tableau de susivi budgétaire, Situation de caissse(compte projet), Etat de rapprochement bancaire de la période et relévé bancaire, Annexes ( journal du projet vigirisk à ACMAD)</t>
  </si>
  <si>
    <t>E:\Desktop\RCC2014\longrangeforecasts\JFMFMA2016</t>
  </si>
  <si>
    <t>prepared by zeinbou</t>
  </si>
  <si>
    <r>
      <t>Gilles should make and regularly update a contact list of ACMD-MESA personnel, meet with</t>
    </r>
    <r>
      <rPr>
        <b/>
        <sz val="11"/>
        <color rgb="FFFF0000"/>
        <rFont val="Calibri"/>
        <family val="2"/>
        <scheme val="minor"/>
      </rPr>
      <t xml:space="preserve"> Gilles on finacial reports particularly justification documents, </t>
    </r>
    <r>
      <rPr>
        <b/>
        <sz val="11"/>
        <rFont val="Calibri"/>
        <family val="2"/>
        <scheme val="minor"/>
      </rPr>
      <t>meet Gilles and Safia on copies of administrative letters, meet Gilles with Zeinabou on vouchers copies, bank account statements, meet with Gilles and Manfred to prepared annexes required in year 1 report ACMAD-MESA</t>
    </r>
  </si>
  <si>
    <t>meeting to prepare ACMAD-AEMET PTBA</t>
  </si>
  <si>
    <t>Hi everyone,
I’m pleased to tell you that our DFID/NERC SHEAR proposal was successfully submitted by all 4 lead institutions yesterday (with 15 mins to spare!), due not least to the heroic efforts of Sibiry in pulling all budget details of the 4 African institutions together, and Ira, Pam and Erica working almost around the clock here at IRI. A huge call out to them! Attached are the final pdfs of the Case for Support and Pathways to Impact.
Thanks to you all for your outstanding contributions, and keeping fingers crossed that we get to work together on realizing what we’ve proposed. According to the schedule, we’ll hear back on March 14 and hopefully be invited to respond to a positive evaluation.
best wishes,
Andy</t>
  </si>
  <si>
    <t>Shear proposal submited to Ukaid (DFID and NERC). This activity feeds in the partnership  for further refinenment, tailoring, communication and  application of MESA Services</t>
  </si>
  <si>
    <t>Sawidra</t>
  </si>
  <si>
    <t>Bonjour à tus,
 Je vous transfère ce courriel un fois encore pour rappeler la nécessité que ACMAD:
i) finalise les TDR des postes d’experts;
ii) lance les avis de vacances des postes
iii) prépare les MoU à signer avec les institutions partenaires au Gabon, en Trique du Sud et l'ICPAC
iv) prépare la lettre  de relance de ces institutions afin de s'assurer qu’elles sont toujours intéressées.
Merci
----- Mail transféré -----
De : Vincent Gabaglio &lt;Vincent.Gabaglio@eumetsat.int&gt;
À : Diallo alhassane &lt;a2diyalo04@yahoo.fr&gt;
Cc : Direction Generale ACMAD &lt;dgacmad@acmad.org&gt;; Benjamin Lamptey &lt;bllamptey@gmail.com&gt;; 'Emilio BARISANO' &lt;ebarisano@aol.com&gt;
Envoyé le : Mardi 10 novembre 2015 3h13
Objet : RE: Suite échanges sur projet
Bonjour,
Comme convenu, voici les deux points sur lesquels il serait possible d avancer dans l attente de l approbation du projet SAWIDRA par la BAD.
1. la preparation des avis de postes pour le personnel projet et les deux experts internationaux qui devront être recruté
2. la formalisation du partenariat avec les site d acceuil des antennes (SANSA, ICPAC, AGEOS )
Poru le premier point, il est important d anticiper la preparation (pour publication)  des postes (notament celui du chef de projet). Les intitules sont deja defini dans la demande de financement, mais il s agit de preparer le descriptif des postes et les experiences exigees. Ceci permettra d eviter des delais entre L approbation du projet et le demarrage effectif des activites.
Pour le second point, je me refere au raport de la derniere videoconference . Il est important que vous vous assuriez au niveau mangerial de l engagement des institutions d acceuil des antennes. Et ceci meme avant la signature du projet. La proposition est d avancer en deux etapes. :
A. Un echange de lettre dès à present.
B. La signature d un "hosting agreement"  avant le deploiement effectif des antennes
L echange de lettre pourrait inclure les elements suivants.
- presentation du projet (achat des antennes) et intentions de l ACMAD de deployer ces antennes dans les institutions concernees
- rappel des conclusions de Darmstadt
- engagement de l acmad a discuter d un accord dans le courant du projet qui pourrait inclure le transfert de proriete, et les engagements a plus long terme
- la possibilite pour l institution d acceuil  d'utiliser toutes les donnees receuillies pour ses propres besoin,
- la neçessite de transmettre une partie de ces donnes pour ACMAD et les partenaires.
- l implication de l institution d acceuil dans toute la procedure d achat et d installation et d operation des antennes (y compris formation du personnel de l institution pour operation et maintenance preventive
Il faut ensuite demander a l institution de confirmer son intention d acceuillir une des antenne.
Nous pouvons revoir l ebauche de lettre. Il sera judicieux de discuter du contenu avec les institutions d acceuil avant formalisation de l envoi.
Meilleures salutations
Vincent</t>
  </si>
  <si>
    <t xml:space="preserve">mettre dans les TDRs de Coulibaly, numeriser les long range forecasts et faire les vérifications avec RPSS, </t>
  </si>
  <si>
    <t>Message reçu de Maki pour les prévisions en données numériques, in weekly report put preparation of ToRs of Coulibaly/Internship</t>
  </si>
  <si>
    <t>Review reports of peer reviewers</t>
  </si>
  <si>
    <t>Review final financial report of vigirisk with justifications</t>
  </si>
  <si>
    <t>January 11, 2016</t>
  </si>
  <si>
    <t xml:space="preserve">read and review peer reviewers documents </t>
  </si>
  <si>
    <t>D:\plan&amp;budget2014\MESA2014\MESAoperatingplanningandreporting\mesastaffreports\andre\resultarea6\planningbudgetreporting\peerreviewjan2016</t>
  </si>
  <si>
    <t>Prepare with Bachir the QGIS version of the feebback maps completed by Musanganire taking out the countries borders</t>
  </si>
  <si>
    <t xml:space="preserve">work with  intern on NVDI product  ( for Drought monitoring service </t>
  </si>
  <si>
    <t>weel completed</t>
  </si>
  <si>
    <t>final review of Vigirisk justifications</t>
  </si>
  <si>
    <t>i</t>
  </si>
  <si>
    <t>Prepare of EU/AUC visit ,after COP 21 we want to collaborate with ACPC,  on the agenda of the ACMAD/AUC.EU meeting,,   what to do with SADC/CSC on MoU</t>
  </si>
  <si>
    <t xml:space="preserve">Template for quaterly worl plan and timeline  given to Serges  and to be given to all </t>
  </si>
  <si>
    <t>Review December 2015 ACMAD-MESA Bulletins</t>
  </si>
  <si>
    <t>exchange with manfred to put quarterly reports and interim report on the pc 10 and wensite</t>
  </si>
  <si>
    <t>Procedure to digitalize seasonal forecasst by  Hubert under supervision with Arc map, Arc catalog arcgis</t>
  </si>
  <si>
    <t>Urgent with Gilles</t>
  </si>
  <si>
    <t>Jan  12, 2015</t>
  </si>
  <si>
    <t>Presentation of the first meningitis vigilance bulletin  by Bachir and review by PM</t>
  </si>
  <si>
    <t>Explain how to fill the quarterly  work plan/dashboard</t>
  </si>
  <si>
    <t>I should present the quarterly /dashboard temlate/ Year two work plan to all</t>
  </si>
  <si>
    <t xml:space="preserve">Urgent </t>
  </si>
  <si>
    <t>Peer reviewers were introduced to ACMAD-MESA projects logframe a, products and services</t>
  </si>
  <si>
    <t xml:space="preserve"> Inventory records of consummables and supplies, asset registry, need for one computer for  video presentations, one printer of Joyce one adaptor for connecting new computers with projector, 3 rallonges/power connectors, recruitment of policy liaison officer and climate assessment expert</t>
  </si>
  <si>
    <t>Jan 13 2016</t>
  </si>
  <si>
    <t xml:space="preserve">Peer review dayv 2  </t>
  </si>
  <si>
    <t>Introduction by Robert,  summary of day 1  and objectives/activities of day 2, Peer review report with recommendations and scores</t>
  </si>
  <si>
    <t>Review of findings of peers of the service</t>
  </si>
  <si>
    <t>600 people entered the website yesterday, at  was atcop 21 with 1200 hits, always make reference to the website</t>
  </si>
  <si>
    <t>Meeting of ACMAD-MESA team with peer reviewers and Comments from ACMAD-MESA ( PM, TE DSF, TA) to peer reviewers</t>
  </si>
  <si>
    <t>Jan 14, 2016</t>
  </si>
  <si>
    <t>Revise with Gilles de following elements of financial statement</t>
  </si>
  <si>
    <t>bilan ;tableau resources emplois; etat d'éxécution budgetaire; etat de reconciliation et de justification du compte; Etat recapitulatif des dépenses; liste des immobilisations; annexe sur les notes explicatives des détails d'éléments des états financiers, tableau des immobilisations (pour suivre matériels et équipements), fiche de stock pour suivre les stocks</t>
  </si>
  <si>
    <t>J</t>
  </si>
  <si>
    <t>Revise call for tender to prepare site for MESA station installation. À ACMAD</t>
  </si>
  <si>
    <t>Discuter avec Gilles sur comment gérer la préparation des site dans les Universités</t>
  </si>
  <si>
    <t>Skype with intsiful and  xx of ECA on collaboration</t>
  </si>
  <si>
    <t>Jan 15, 2016</t>
  </si>
  <si>
    <t>Discuss and guide DSF TE on drought  indices</t>
  </si>
  <si>
    <r>
      <t xml:space="preserve">annexess to be : added ; annual report on the operational status of the website;   ( one technical and feedback part);  </t>
    </r>
    <r>
      <rPr>
        <b/>
        <sz val="11"/>
        <color theme="1"/>
        <rFont val="Calibri"/>
        <family val="2"/>
        <scheme val="minor"/>
      </rPr>
      <t xml:space="preserve">Technical note, bulletins and brief for policy makers on DSF; , MoU with ICPAC to be scanned in pdf and put on the website by Joyce,  reports of partner and kick off meetings also on the website,   The budget for year 1 on communication of 18000 euros was overrun without requesting approval of the contracting authority This was due to the opportunity of AMCOMET  </t>
    </r>
  </si>
  <si>
    <t>Contact IRI for webportal with maproom and Climate Change Assessment experts</t>
  </si>
  <si>
    <t>Preparation of ppt for eu delegation meeting following guidance and programme from Stephan fox</t>
  </si>
  <si>
    <t>preparation of programme and budget for CED 2016 and submission to Nafissa</t>
  </si>
  <si>
    <t>Review the MoU with Comoros for the implementation of swiocof-04</t>
  </si>
  <si>
    <t>Bank reconciliations and cash flow reconciliation update until  Dec 2015 - in preparation of the EU del visit</t>
  </si>
  <si>
    <t xml:space="preserve">Review and sign reports and timesheets for Bachir, </t>
  </si>
  <si>
    <t>Jan 21 2016</t>
  </si>
  <si>
    <t>message to dakar and nairobi for tender to prepare the site to install stations</t>
  </si>
  <si>
    <t xml:space="preserve">meet with wmo consultant on future governance, management, operation of ACMAD </t>
  </si>
  <si>
    <t xml:space="preserve">draft MoU ACMAD/WMO,, discuss ACMAd organizational structure ( project formulation, resources mobilization, position of RCC in the ACMAD organizational structure,  include sendai framework and african DRR strategy, UNFCCCC /paris agreement and AU strategy on climate change in the preambule of the MoU, </t>
  </si>
  <si>
    <t>Jan 20_21 2016</t>
  </si>
  <si>
    <t xml:space="preserve">Introductory meeting with WMO consultants, </t>
  </si>
  <si>
    <t>Chef de bureau survillance epidémiologiquies, directeur de la surveillance epidémiologique Ministères de la santé</t>
  </si>
  <si>
    <t>Réunion chaque semaine épidémiologiqe, hier à la réunion on a élaboré un plan de surveillance de la méniongite, l'OMS a donné une carte ACMAd pour cibler les district prioritaires,, le cout sur tous les districts est énorme, il faut prioriser avec les cartes de vigilance . Une carte de vigilance sur les CSI et districts sanitaires du Niger  Bachir va préparer une carte de vigilance pour le Niger avec les CSI et les districts sanitaires</t>
  </si>
  <si>
    <t>briefing with MESA team</t>
  </si>
  <si>
    <t>map trends positive in green, negative in yellow on and Africa map for two overlapping seasons this trend maps are products of climate change assessment,  agreement on a forecasts for FMA and MAM 2016 below average in southern Africa, central Africa and Gulf of Guinea, the seasona may experience tropical -subtropical interactions in mid latitude leading to above average precipitation in northern gulf of Guinea and extreme south of the sahel.</t>
  </si>
  <si>
    <t>Reunion face le mardi 26 Janvier à 10h à Agrhymet</t>
  </si>
  <si>
    <t>urgent Je vous convie à une réunion Projet FACE, le mardi 26 janvier 2016 à 10h 00. Nous avons finalement eu un peu d'argent et il nous faut forcement nous voir pour adopter une position par rapport à la suite du projet.</t>
  </si>
  <si>
    <t>Jan 25, 2016</t>
  </si>
  <si>
    <t>Meeting with Joyce and Manfred on  response to AUC comments and the first interim report, a table was provided to respond with documents to collect and upload on the website by Joyce</t>
  </si>
  <si>
    <t>Contact Diasso for certificate and application for 1 month Assisgnement</t>
  </si>
  <si>
    <t>A</t>
  </si>
  <si>
    <t xml:space="preserve"> données et diffussion des</t>
  </si>
  <si>
    <t xml:space="preserve"> résuktats;  - entomologie non complet ;  -  formations en masters non payées;  une doctorante a été selectioné en Janvier 2015;  </t>
  </si>
  <si>
    <r>
      <t xml:space="preserve">97 millions reçues,  Driss dit de demander une prolongation, Driss a déjà demandé une prolongation de 6 à 12 mois au CRDI,   point à l'ordre  du jour : -Reunion du projet du 04 au 06 Mars 2016; - transferts des fonds aux institutions; -Situation des activités et des finances - reporting et plan d'action sur les 67 millions de cfa.  Il faut travailler sur la fin du projet en mars en attendant le résultat de la demande de prolongation.   </t>
    </r>
    <r>
      <rPr>
        <b/>
        <sz val="11"/>
        <color theme="1"/>
        <rFont val="Calibri"/>
        <family val="2"/>
        <scheme val="minor"/>
      </rPr>
      <t xml:space="preserve">NB: Il faut fournir les rapports techniques et financiers au 31 Decembre 2015 .    On a 67 millions à partager par montant budgétaire et justificatifs fournis,  un mémo de répartition, tenir compte des besoin d'ici mars 2016. </t>
    </r>
  </si>
  <si>
    <t xml:space="preserve">reunion à AGRHYMET sur FACE     fonds reçus de 67 millions fca ;   faire un programme d'activités realiste au 15 mars 2016 </t>
  </si>
  <si>
    <t>Best practice at national level for long range forecast in Madagascar , one ACMAd-MESA Focal point should come from there also as a intern, draft announcement and call for participation to SWIOCOF-04</t>
  </si>
  <si>
    <t>meeting with Gilles to prepare audit/verification of ACMAD-MESA accounts and financial statements, ToRs of the audit review,, contract of the audi review , team report for COP 21 finalized</t>
  </si>
  <si>
    <t>Review with TA of the comments of AUC on the annual reports, answeres are given_Very important</t>
  </si>
  <si>
    <t>swiocof-04 preparation</t>
  </si>
  <si>
    <t>SWIOCOF organized this week</t>
  </si>
  <si>
    <t>production of the joint COP 21 draft report for ACMAD Delegation</t>
  </si>
  <si>
    <t>Meeting with audit team for MESA which started worrk this Jan 27, 2016</t>
  </si>
  <si>
    <t>mentoring on RPSS  for verification from a user's perspective, use 25 50 25 instead of 33 33 33 for areas with no signal in the forcast</t>
  </si>
  <si>
    <t>Preparation of quarterly report for oct -Dec 2015</t>
  </si>
  <si>
    <t>Production of M&amp;E indicators table</t>
  </si>
  <si>
    <t>Ask Joyce to produce receipes of procedures used in web serveur design/configuration/update/maintenance</t>
  </si>
  <si>
    <t>meet with Manfred mneed for human resource management short term content manager,  short term communication officer support</t>
  </si>
  <si>
    <t>jan 28, 2016</t>
  </si>
  <si>
    <t>contact Diasso for certificate and application for 1 month Assisgnement</t>
  </si>
  <si>
    <t>review spreadsheet with indictors, complete summary section of M&amp;E quarterly report</t>
  </si>
  <si>
    <t>Jan 30, 2016</t>
  </si>
  <si>
    <t>quarterly report prepration (chapter on next quarter activities)</t>
  </si>
  <si>
    <t>Feb 01 2016</t>
  </si>
  <si>
    <t>meeting to brainstorm onpreparation for  UNEP workshop on decentralizing climate data on April 08 2016</t>
  </si>
  <si>
    <t>complete with input from serges of the quaterly report</t>
  </si>
  <si>
    <t>invitation letters and announcement for CONTR-1</t>
  </si>
  <si>
    <t>review contribution to PSC to AUC and ACMAD//DDG</t>
  </si>
  <si>
    <t>review clim- health Africa network report to expand use of climate services</t>
  </si>
  <si>
    <t>review coulibally report on  verification of seasonal forecasts, soil moiture and NDVI for drought monitoring, SAF climate and R tool for data analysis</t>
  </si>
  <si>
    <t>Review SWIOCO-04 report</t>
  </si>
  <si>
    <t>Feb 03-04 2016</t>
  </si>
  <si>
    <t>coordination meeting with the team</t>
  </si>
  <si>
    <r>
      <t xml:space="preserve">agenda ( -logframe presentation, weekly reports and timesheets, quarterly workplans) . PM presneted the logframe with emphases on sources and means of verification for output indicators, wekly reports for Serges, TA and STE were reviewed , comments of AUC on yearly reports were made , CONTR6&amp; was presented as a major coming activity with WMO day celebration to be organized, announcement and draft letters to countries were prodvided by PM, </t>
    </r>
    <r>
      <rPr>
        <b/>
        <sz val="11"/>
        <color theme="1"/>
        <rFont val="Calibri"/>
        <family val="2"/>
        <scheme val="minor"/>
      </rPr>
      <t xml:space="preserve">PM will work with Joyce on administration of the website,  User Guides for services are to be prepare in year 2, a joint visibility and social media event with AGRHYMET, DMN and EAMAC is planned with CONTR-1, Serges to Brand services with EU-AU partnership logo, </t>
    </r>
    <r>
      <rPr>
        <sz val="11"/>
        <color theme="1"/>
        <rFont val="Calibri"/>
        <family val="2"/>
        <scheme val="minor"/>
      </rPr>
      <t xml:space="preserve">Serges to update the stakeholder database. Detailed discussions made on the CONTR61 tasks ( announcement and call for participation by PM, budget, visa, invitation letters and follow up , transport by Gilles SAF, meett with partners DMN, AGRHYMET, EAMAC prepare comminication material for open dialogue day and panel discission, PM and TA&amp;STE for programme, workshop materials,  </t>
    </r>
  </si>
  <si>
    <t xml:space="preserve">Presentation and review of the intern - coulibaly report ,  review face report and impact 2C justification of expenses. </t>
  </si>
  <si>
    <t>A message received from Hans to justify expenses on other direct cost and travels</t>
  </si>
  <si>
    <t>Prepare 2015 report and work plan 2016 for CED</t>
  </si>
  <si>
    <t>review justification of expenses for impacts 2C, kandadji, Undp, MESA, vigirisk</t>
  </si>
  <si>
    <t>Tomorow call AMA ethiopia for financial report</t>
  </si>
  <si>
    <t>finalize CED report and work plan for 2016</t>
  </si>
  <si>
    <t>Feb 05 2016</t>
  </si>
  <si>
    <t xml:space="preserve">meet with serge on quarterly work plan and preparation of communication </t>
  </si>
  <si>
    <t>Feb 08 2016</t>
  </si>
  <si>
    <t xml:space="preserve"> finalize announcement and invitation letter for CONTR-1</t>
  </si>
  <si>
    <t>prepareposter for CONTR-1 and roll up banners</t>
  </si>
  <si>
    <t>Preparation of 8th AWGDRR meeting and Steering committee of EU-AU DRR programme</t>
  </si>
  <si>
    <t>Prepare ACMAD MESA contribution to the 2015 wmo global statement on status of Africa's climate</t>
  </si>
  <si>
    <t>Concept paper and agenda reading and preparation of a ppt</t>
  </si>
  <si>
    <t xml:space="preserve">Medcof online meeting </t>
  </si>
  <si>
    <r>
      <t>Dear colleagues,
After looking at the Doodle poll, I convene our next MG meeting on Wedn</t>
    </r>
    <r>
      <rPr>
        <b/>
        <sz val="11"/>
        <color theme="1"/>
        <rFont val="Calibri"/>
        <family val="2"/>
        <scheme val="minor"/>
      </rPr>
      <t xml:space="preserve"> 17th February at 11:00.</t>
    </r>
    <r>
      <rPr>
        <sz val="11"/>
        <color theme="1"/>
        <rFont val="Calibri"/>
        <family val="2"/>
        <scheme val="minor"/>
      </rPr>
      <t xml:space="preserve"> I’ll distribute agenda and instructions for connection in a separate email.
All the best</t>
    </r>
  </si>
  <si>
    <t>Urgent review the WMO statement on the global climate</t>
  </si>
  <si>
    <t>Feb 08, 2015</t>
  </si>
  <si>
    <t xml:space="preserve">meeting of recruitment committee for mESA positions on CCA and training support </t>
  </si>
  <si>
    <t>discuss supply tender</t>
  </si>
  <si>
    <t>visa of suppliers of stations tentatively on Feb 20th , server and ip addresses shift to orange will change ip addresses, suggeston to use the same ip address for two video conference system</t>
  </si>
  <si>
    <t>Feb 09 2015</t>
  </si>
  <si>
    <t>meeting of recruitment committe for 2 positions:</t>
  </si>
  <si>
    <t>one on organizing training COTR01 and one CCA expert</t>
  </si>
  <si>
    <t>visit the bulletin of service 2 based on data up to January</t>
  </si>
  <si>
    <t>Feb 10 2016</t>
  </si>
  <si>
    <t>Respond to commoros OJT request</t>
  </si>
  <si>
    <t>Revise wascal -ACMAD MoU</t>
  </si>
  <si>
    <t>recontact ABBAS and AGRHYMET on FACE and Kandadji funding done</t>
  </si>
  <si>
    <t>Exchange with wascal on PRESASS funding</t>
  </si>
  <si>
    <t>Reminder message to AMA on vigirisk</t>
  </si>
  <si>
    <t>12 fevrier 2016 à 19h30 conférence à université niamey</t>
  </si>
  <si>
    <t>Review MoU WASCAL</t>
  </si>
  <si>
    <t>Rewiew and submit inputs to WMO state pf global climate in 2105</t>
  </si>
  <si>
    <t>Feb 11 2016</t>
  </si>
  <si>
    <t>Preparation continue for response to AUC comments on first annual report</t>
  </si>
  <si>
    <t>debriefing of the first year ACMAd MESA verification report</t>
  </si>
  <si>
    <r>
      <t>period: sept 12 2014 to December 2015,   audit should be  made after  70% epenses, ToR  given by EU,  Annexe 2A of the financing agreement,    coût indirect qui doit etre 6,9% n'a pas été pris en compte , tableau ressources emplois , need to estimate and justify indirect cost,,   pièces comptables /vouchers n'ont  pas d'imputation budgétaire,   besoin d'imposer les salaires de consultants locaux (ISB a 5%),  abscence d'une photopie du chèque dans un 1  cas sur plus de 200 pièces, les rapports de missions doivent être lu approuvés, formulaire UE de gestion doivent etres renseigné,  il faut au moins assurer le matériel informatique., la fiche de stock doit être controler, il faut une demande de consommable, le preneur du consamble doit aussi signer, l</t>
    </r>
    <r>
      <rPr>
        <b/>
        <sz val="11"/>
        <color theme="1"/>
        <rFont val="Calibri"/>
        <family val="2"/>
        <scheme val="minor"/>
      </rPr>
      <t xml:space="preserve">e RAF doit faire des contrôles inopinées des stock, </t>
    </r>
    <r>
      <rPr>
        <sz val="11"/>
        <color theme="1"/>
        <rFont val="Calibri"/>
        <family val="2"/>
        <scheme val="minor"/>
      </rPr>
      <t xml:space="preserve">  sur les états de rapprochement non pas la date  d'établissement, il faut le faire 10 jours après la fin du mois,  un chèque non touché, si un chèque traîne il faut vérifier que les chèq de 3 mois,  touchés au bout sontue</t>
    </r>
  </si>
  <si>
    <t xml:space="preserve"> d </t>
  </si>
  <si>
    <t>Il faut un autre format des docs comptables pour mettre les lignes budgétaires, C'est aux consultants de satisfaires les impôts, ACMAD mettra un article dans les contrat pour cela, l'assurance du batiment necessite une réhabilitation des locaux, voir comment les fiches de demande et des retrais sont bien remplies,  on doit faire les contrôles inopinées, il faut porter les dates sur les états de rapprochements, liquider les chèques non retirés,  Mettre les coût indirects dans le budget de deuxième année,  au comité de pilotage parler de la fréquence des paiements des coût directs</t>
  </si>
  <si>
    <t>review and edit of  bulletin for Jan 2016 --- MESA</t>
  </si>
  <si>
    <t>Feb 12 2016</t>
  </si>
  <si>
    <t>finaliser les états financiers impact 2C -urgent</t>
  </si>
  <si>
    <t>suivi du dossier de décaissement UE avec Gilles, présentation du logframe avec instance sur les sources de verification au staff MESA</t>
  </si>
  <si>
    <t>completer les contributions OMM sur le climat global</t>
  </si>
  <si>
    <t xml:space="preserve">modification made on financial statement for impact 2C </t>
  </si>
  <si>
    <t>contribution submitted to Mr. Kenedy on status of 2015 climate</t>
  </si>
  <si>
    <t>reception of the ACMAD(MESA expenditure verification report)</t>
  </si>
  <si>
    <t>preentation preparation for AWGDRR meeting</t>
  </si>
  <si>
    <t>Feb 15 2015</t>
  </si>
  <si>
    <t xml:space="preserve">travel to addis for AWGDRR and steering committee meeting </t>
  </si>
  <si>
    <t>Feb 16 2016</t>
  </si>
  <si>
    <t>meetng day 1</t>
  </si>
  <si>
    <r>
      <t xml:space="preserve">introduction of the panel with opening ceremony , welcome remaks and objectives of the meeting, IGAD remarks idicating we are here to share experience on implementation of the sendai framework in Africa, UNISDR chief recalled ToRs of AWGDRR,  yaounde declaration called for more coordination, UNISDR expected that the meeting inform future planning of DRR in Africa, remarks by Olushola on behalf of Deme,  she recalled the sendai framework implementation, - - review implemlentation of action poits of the 7th AWG meet.ing in yaounde by olushola;  8th AWGDRR will be a base to align PoA to Sendai framework   - Presentations on DRR regional progress by ECCAS, IGAD, ECOWAS,      need to mainstraim information in DRR, enhance resilience of communities for Disasters, Partnership with ISDR and IGAD, organized RCOFs, IGAD suffered El Nino 2016 IGAD bring to high political level how to prepare and respond to ENSO impacts,  Review current strategy to sendai framework,  COMESA focuses on developing climate resilience strategies in countries, COMESA and SADC are harmonizing programmes for a free trade areas, it works on vulnerability assessments , ENSO is being addresseed  with a proposal submitted to donors to assess preparednes of members to address ENSO, a regional capacity building with early warning will be proposed.  Challenges: - we focus on agriculture sector and will broaden DRR to other sectors- we don't have a regional strategy on DRR, no internal capacity to handle DRR in other sectors than agriculture, on implementation of Sendai COMESA will present the framework to ministers of agriculture and get recommendations/mandadet to develop a COMESA strategy, COMESA need support from AU and partners to capacitate COMESA on DRR, need a knowledge management system with best practices on DRR for the continent,  need to consolidate developing strategies with continental and global strategies,  recommendation to propose to Minsters of finance and economy for an African DRR fund,  advocacy to parliamentarians for legislature on funding DRR,  legak framework for DRR, include DRR in national and sectoral laws for example infrastructure, natural resource management law, procedures for early warning, action points: review policy, highlit gaps , collaborate with UNDP/IFRC on best practices,  presentation of ACMAD/MESA on DRR, Periperi U on capacity building ,  - recommendation </t>
    </r>
    <r>
      <rPr>
        <b/>
        <sz val="11"/>
        <color theme="1"/>
        <rFont val="Calibri"/>
        <family val="2"/>
        <scheme val="minor"/>
      </rPr>
      <t xml:space="preserve">to organize lectures during sessions of AWGDRR and a dialogue climate service providers DRR managers,   summary action points: -mobilize resources - increase capacity building - align regional and national strategies with sebdai- disseminate data-share best practices - encourage linkages with regional/sub-regional programmes, -coordinate partnerships ( ACMAd, EUMETSAT) - gender mainstraiming - ECCAS/Cameroon to expedite signint agreements for RCC -  </t>
    </r>
    <r>
      <rPr>
        <sz val="11"/>
        <color theme="1"/>
        <rFont val="Calibri"/>
        <family val="2"/>
        <scheme val="minor"/>
      </rPr>
      <t xml:space="preserve">Outcome of STC - STC urged to align to sendai, dreate cenres of excellence on DRR research , prevention and management (egypt offer to host a centre, </t>
    </r>
  </si>
  <si>
    <t>day1 afternoon with presentations on progress update on EU-ACP programme building resilience in Sub-saharan Africa:   initiated with EU-ACP agreement in 2014 for 80 million euros for 10th EDF;  5 results areas, programme logo endorsed</t>
  </si>
  <si>
    <t xml:space="preserve">Result 4 : risk knowledge </t>
  </si>
  <si>
    <t xml:space="preserve">Result area 3 by AfDB on Climdev  special fund ,    CDSF for 33 million </t>
  </si>
  <si>
    <t xml:space="preserve">governance </t>
  </si>
  <si>
    <t xml:space="preserve">   </t>
  </si>
  <si>
    <t>Continental Climate Centre of ACMAD  (5,6 millions   ), under approval ,money to be spent by 2017</t>
  </si>
  <si>
    <t xml:space="preserve">GFDRR result 5 on risk financing </t>
  </si>
  <si>
    <t>Simplified risk profiles (hazards, exposures, )-analytical studies on impacts of disasters on poverty( welfare, income, vulnerability to pverty) - Demand driven in depth risk assessment projects - Dissemination of information provision of advisory services, capacity building and training</t>
  </si>
  <si>
    <t>Open data for resilience in Malawi and Niger, -develop risk assessment, risk finance and social protection instruments</t>
  </si>
  <si>
    <t xml:space="preserve">Result 1: Understanding risk </t>
  </si>
  <si>
    <t xml:space="preserve">Conferences organized with partnerships , many tweets, governments, </t>
  </si>
  <si>
    <t>Feb 17 2016</t>
  </si>
  <si>
    <t>RECs DRR strategies are operational  presented by world bank</t>
  </si>
  <si>
    <t xml:space="preserve">ECCAS -strengthening regional and national capacity with training of ministers in august 2015, draft strategy for ECCAS translated and disseminated, high level panel at COP 21, ECCAS parliamentarians network for disaster resilience, the regional platform for DRR,  Challenges : DRM in ECCAS very small team, WB provided two consultants,  senior management is weak with little strong counterpart, capacities in DRM and post disaster assessment, coordination of activities ,   Expenditure status: -   work plan 2016 : -         ECPWAS:  outputs participation at WCDDRRR plan of action for DRR done with broad consultation in Nov 2015, consultation and action plan in flood management strategy with observation system, study on transboundary flood with observing system for floods,  Challenges :  ecowas small division, coordination of activitiesbetween environment, water, agriculture, risk of duplication   ,, experditure 19% of commitment executed;   work plan  presented expenditure also;     ICPAC : Grant agreement executed , work plan developpedto strengthen DRM,    SADC prepared work plan 2016 submitted to WB, SADC should step up programme activities given El NiNo,                                                             Comments from RECs:   need to strengthen capacity of RECs where few staff is available with consultants and equipments,  need for concrete activities that can happen at community levels with an observatory center, leadership conflict at country level to set up national DRR platforms, challenge  to process request or offer from WB,   request for information on the drought in southern Africa,  only 3 positions funded at SADC,  </t>
  </si>
  <si>
    <r>
      <t xml:space="preserve">COMESA grateful for worl bank support, and supported investment in consultants and staffs, countries resources should be put in DRR, one  man army for DRR in RECs, the top management of RECs should act because DRR is deprioritized, AUC political message to man RECs with DRR officers is needed,   encourage intership on DRR, mainstream DRR in institutional frameworks, it is already in strategies, plans and programmes, ECCAS has 4 DRR platforms and 5 contingency planning,  need capacity to design and  implement DRR programmes, coordination of lead implementers ( AUC, WB, AFDB, UNISDR), </t>
    </r>
    <r>
      <rPr>
        <b/>
        <sz val="11"/>
        <color theme="1"/>
        <rFont val="Calibri"/>
        <family val="2"/>
        <scheme val="minor"/>
      </rPr>
      <t xml:space="preserve">linkages R2 and R3 we should look at how to do this effectively,  </t>
    </r>
    <r>
      <rPr>
        <sz val="11"/>
        <color theme="1"/>
        <rFont val="Calibri"/>
        <family val="2"/>
        <scheme val="minor"/>
      </rPr>
      <t xml:space="preserve">put together a pool of experts by Peri Peri U, </t>
    </r>
  </si>
  <si>
    <t>Presentation of SADC, Climate oultlook used in contingency plannign, Ministers met, SADC council of minister in DRR set up to be approve, DRR national peer revuew in Malawi by HFA,  A consultant on DRR strategy, How SADC assist member states, Regional knowledge management on DRR for the region, inventory of DRR capacity, Regional DRR inventory of Capacity,  Big drought -countries declared drought disasters,  water shortages, health problems, power shortages, next week meeting to review the severity and identify what should be done on food access in   2003, 1992 required regional action,    Challenges:  - how DRR is viewed by top management, conflict monitoring units are well staff, Member states seconding staff,  countries are seconding experts only to units dealing with conflicts not natural hazards, water secto, heal sector DRR programmes are not linked and coordinated at national and regional level, SADC has comission a study to align DRR strategy with Sendai framework,  convene DRR advocacy workshops with SADC parliament</t>
  </si>
  <si>
    <t xml:space="preserve">Recap of yesterday discussions:   Core Membership represented,  official opening, status of action poits of last WG meeting presented, RECs presented progress in DRR, challenges on capacity and resources, Need for synergy on different policies and sectors, Discussion on Centre of excellence and agreement that Tors for these centre will be reviewed,  Update on ACP-EU programme with ACMAD to engage the centre of excellence, Breakaway group discussion on 4 Sendai priorities,  </t>
  </si>
  <si>
    <t>Feb 18 2016</t>
  </si>
  <si>
    <t>PSC of the 1st Programme steering Committte meeting of the programme " Bulding disater  resilience for natural hazards  in sub-saharan Africa communities</t>
  </si>
  <si>
    <t xml:space="preserve">Paris agreement provide a framework to link DRR and CCA , in May 2016 a humanitarian confence in Istanbul,  20 million managed by Bruxels and 60 million by EU delegation to AU, ambitious programme, delay start, shortcomings identified: -coordination of AU to be strengthened,  the coordination is of at utmost importance, it is a task for each implementing partner, ensure it at continental level, regional level and national level, also coordination with other programmes ( climdev, MESA) ,  - capacity building is also a challenge, African implement sendai with 1,5% of budget to DRR, EU is supporting and committed. </t>
  </si>
  <si>
    <t xml:space="preserve">speech of commissioner for trade ….   </t>
  </si>
  <si>
    <t xml:space="preserve">ToRs of PSC presented for adoption , The financing agreement and logframe will be shared with each member of the Steering committee </t>
  </si>
  <si>
    <t xml:space="preserve">achievement R1: be the first to organized implementa  3 AWGDRR, UN regional interagency meeting, UN action , TORS Gant charts done, 16 recommendations of yaounde are implemented, 3rd conf on financing to comm strategy, programme logo finanlized, public awareness with video, posters, one Regional plaftform and misnisters meeting leading to abuja and yaounde declarations, one forum on leadership developmentconference:  Challenges: out of 20 activities, 11 are for UNISDR delays at AUC level,  cost R1: AUC 3 million euros, UNISDR 5.7 million, ISDR received 3. 5 millions, AUC received - work plan for 2016: African ministers meeting on DRR, 9 AWGDRR meeting, Global platform nest year, IntraACP forum, 2 meetings of PSC and Tech Commity,  lauch website, convene africa day on DRR, africa status report on best practices, </t>
  </si>
  <si>
    <t>R2 to equp RECs for policy, strategies  - RECs at different levels  ECOWAS plan of action ready, ECCAS on sensitization, RECs will speak in 1 min each</t>
  </si>
  <si>
    <t>raised political visibility, coordination, raise at head of states levels, mandate will be given on reporting, an additional full staff in DRR will be on board, AUC thanked lead institutions, Commissioner will be brief with guideline on key strategic areas, AfDB and ECCAS issues will be discussed, Acting DREA Director thanked EU , UNISDR, interpreters, RECs</t>
  </si>
  <si>
    <t>hotel reservation and flight booking for unep meeting in April 2016 in Nairobi</t>
  </si>
  <si>
    <r>
      <t xml:space="preserve">exchange with AUC as REC , continetal networks ,  work more closely, next PSC , visit monitoring visits, RECs should report on result area 4,  activities of result area 4, AUC facilitate ARC , ACMAD initiate collaboration with ARC and AUC follow up,  fora with AGN  probably using pregramme estimates,  budget modification , ACMAD invites AUC to meetings under mesa, </t>
    </r>
    <r>
      <rPr>
        <b/>
        <sz val="11"/>
        <color theme="1"/>
        <rFont val="Calibri"/>
        <family val="2"/>
        <scheme val="minor"/>
      </rPr>
      <t xml:space="preserve"> submit an invitation to auc</t>
    </r>
    <r>
      <rPr>
        <sz val="11"/>
        <color theme="1"/>
        <rFont val="Calibri"/>
        <family val="2"/>
        <scheme val="minor"/>
      </rPr>
      <t>,  send annual report and work plan for year 2,  policy dialogue on 16 and 17 of May for overall MESA, or at the summit , AGN , UNFCCC calendar,  AMCEN in April,  preparation COP 22 side events,  send quartely reports of ACMAD-MESA, auc send ip for video conference</t>
    </r>
  </si>
  <si>
    <t>Feb 21_25 2016</t>
  </si>
  <si>
    <t>meeting with Diasso on feb 25 2016</t>
  </si>
  <si>
    <t xml:space="preserve">from 08 to 18 of March Diasso will be in Zambia for undp mission,  prepare login and password for participants to CONTR, prepare maps of new indices , produce all products in the 2015 statement on the state on Africa climate, see ali to handle  server login; explore pyferret for data processing,  </t>
  </si>
  <si>
    <t>review of weekly reports of kabenguela</t>
  </si>
  <si>
    <t>Meeting with musanganire on her operational/work plan</t>
  </si>
  <si>
    <t xml:space="preserve">analysis of conclusions and recommendations of the EU del and technical assisstant visits in January 2016 to ACMAD, preaparation and send clarification on budget modifications ( per diems , salaries, use of contingency reserves for preparation of station sites, rooms for installation of video-conference and geoportal servers) </t>
  </si>
  <si>
    <t>Feb 22, 2016</t>
  </si>
  <si>
    <t>Return from AWGDRR meeting in ADDIS feb 15-19 2016</t>
  </si>
  <si>
    <t>important suggestion by Manfred</t>
  </si>
  <si>
    <t xml:space="preserve">Briefing for MAM an AMJ made on Feb 25 2016,  always at concluding slide for each analysis step, put a an african map with the station for wich profile is analysed togather with profiles </t>
  </si>
  <si>
    <t>Procurement committee meeting on Thursday 25, 2016 at 16h30 to evaluate offers on preparatory works for ACMAD-MESA antena installation</t>
  </si>
  <si>
    <t>discuss and finalize recruitment on support to training on CCA&amp;DSF,   2 candidats egaux et proposons au Dg de choisir entre les 2,  indiquer que vu le travail sur les CCA, le deuxième pourrait contribuer à accélerer la mise en œuvre des activités.</t>
  </si>
  <si>
    <t xml:space="preserve">discuss withics  Gilles on CONTR logistics,  hotel sahel for 30500 for lodging, use solux hotel for the world meteorology days and 4 days training at ACMAD at 150 000/day as ACMAD contribution to MESA,  training room for 50 people at 300 000 f/day fir the solux room, flights reservations for 11 participants already designated.  </t>
  </si>
  <si>
    <t>Prepare face end of project annual meeting video conf on march 03-04 2016</t>
  </si>
  <si>
    <t>Feb 26  2016</t>
  </si>
  <si>
    <t xml:space="preserve">prepare AWGDRR mission report </t>
  </si>
  <si>
    <t>Prepare:contribute to draft agenda for TEM 5</t>
  </si>
  <si>
    <t>suggest to TEM 5 agenda</t>
  </si>
  <si>
    <t>Feb 29 2016</t>
  </si>
  <si>
    <t>complete preparation of unep meeting presentation, review bachir report on Face Nov-Feb 2016, review hubert weekly reports</t>
  </si>
  <si>
    <t xml:space="preserve">review drfat MESA nesletter paper from ACMAD on Paris COP 21 participation </t>
  </si>
  <si>
    <t>review of work plan for musanganire ( policy liaison officer</t>
  </si>
  <si>
    <t>March 01 2016</t>
  </si>
  <si>
    <t>call abbas from kandadji  agree on meeting in Kandadji at 9:00 on Friday March 04 2016</t>
  </si>
  <si>
    <t>March 02, 2016</t>
  </si>
  <si>
    <t xml:space="preserve">participating to events ( exhibition stand at CONTR-1  at hotel solux and ACMAD, stand material to be procured, , distribute DSF bulletin in emails, facebook, tweeter,  prepare to use slideshow with audio on March-June 2016, PRSASS tweet facebook,  press release befor and after each event on email, facebook, tweeter for each event ( CONTR-1, steering committee, PRESASS, swiocof ...) ,  update emailing lists, ( by friday),    </t>
  </si>
  <si>
    <t xml:space="preserve">Discuss with Setges and Musanganire on  newsletter 3, one fact sheet for policy makers for policy makers on Marc 23, 2016 and steering committee, make COP 21, AMCOMET, Kicc off and FMESA forum  videos running in the forum rooms,    tweet and facbook on events ( CONTR1, World met day, PRESASS 2016 , SWIOCOF , steering committee, …)   Print the presentation on the state of African climate in 2015 make a slideshow including audio with ACMAD contribution to WMO 2015 state of African climate for the world meteorological day, fact sheet on the forecasts March6june and state of african climate in 2015, ,  </t>
  </si>
  <si>
    <t xml:space="preserve">10 minutes of introduction, EU, AUC, EU del to Niger and Addis, EAMAC, AGRHYMET, NBA, Pr Daouda/politique actif dans 3N, Serges a rencontrer Kone qui demande une lettre, Laouan katiellou de la DMN qui demande de reécrire au Directeur de la DMN, </t>
  </si>
  <si>
    <t>echange sur le programme du 23 Mars 2016</t>
  </si>
  <si>
    <t>9h presentationn ceremonie d'ouverture,  discuter avec la DMN à partir du draft programme sur le protocole et les officiels à inviter voir le programme du dialogue day kick off pour inspirartion</t>
  </si>
  <si>
    <t>draft invitation letters to participants for visa and travel authorization</t>
  </si>
  <si>
    <t>March 03 2016</t>
  </si>
  <si>
    <t>draft the policy dialogue programme and roundtable partners invitation letters</t>
  </si>
  <si>
    <t>discuss with serges on organization,  participants to CONTR 1 will improve knowledge on how to organize a policy day, understand what climate services institutions does and their perspectives with acceleration of climatic change</t>
  </si>
  <si>
    <t xml:space="preserve">sign timesheets, presentation of results in FACE to the final annual face meeting in Montreal through skype on March 03, 2016, meet with DDG and other chiefs to agree on WMO/Norwegian refugee council support to ACMAD, invitation letters to AUC, EU, AGrhymet, ABN, EAMAC, DMN for the worl met day </t>
  </si>
  <si>
    <t xml:space="preserve">Question: Qu'est ce que AGRHYMET fait actuellement pur l'adapatation de l'agriculture et des ressources en eau saheliennees Quels sont les perspectives pour l'appui à la résilience au Saheli avec l'accélartion des  CCs et l'intensification des effets socio-économiques et envirennementales au sahel. </t>
  </si>
  <si>
    <t xml:space="preserve">Sur l'Afrique l'australe inclus la RDC, la deuxième moitié de la saison des pluies 2014/1( ( Janv-April 2015)  et la première moitié de la saison 205/16 ont été déficitaires couplé à des températures supérieur aux moyennes saisonnières favorable à plus d'évaporation, Une sécheresse sévère avec des impacts agricoles et hydrologiques est en cours. Les prévisions pour le reste de la saisons esont encore favorables à des déficits et ainsi une persistance de la sécheresse et ses impacts. </t>
  </si>
  <si>
    <t>note conceptuelle de la journéee ou un appel à participation et une annonce</t>
  </si>
  <si>
    <t>L'objectif de la journée de dialogue consiste à faire un état des lieux sur le climat e,ses changements et impacts en Afrique, analyser les expériences des institutions en charge de l'adapation et de la résilience et échnager/discuter sur les grandes orientaltions stratégiques/politiques pour mieux contribuer à la résilience avec l'accélération des CCs et l'expansion/ l'intensification des impacts en Afrique</t>
  </si>
  <si>
    <t>March 08 2016</t>
  </si>
  <si>
    <t>meet with team to discuss logistics, communication on CONTR61</t>
  </si>
  <si>
    <t>Invite ministry of transport/government, inform media this week on the event with a programme,  serges prepare a programme, summary of statements, Andre provide the programme to Serges by tommorrow,  Serges link with Minister press attaché, media ( start with bbc, rfi, france 24, Africable,    approach Ethiopian airlines and travel agencies for sponsoring media, send a letter to Ethiopian Airlines and travel agencies for information,  a letter of invitation for RFi, France 24, BBC,  Serges contact rfi and bbc to broadcast objectives, results, this braodcast indicate COP 21 ,  put the event in the perpective of COP 22, the theme of the WMO day,  promote ACMAD as an institution by inviting ambassadors in Niamey to the WMO day ( Serges and Safia send letters by next monday),  DG at introduction speech ask ambassadors to raise awareness for countries contribution,  mention the panel discussion and  dinner dialogue invitation  to the ambassadors</t>
  </si>
  <si>
    <t>Andre send the announcement to Serges who forward with invitation to students, Réseau des journalistes environementaliste (2),  dinner de dialogue au pilier,  Serges contacte le SCAC avec d'autres services culturel avec la note conceptuelle de la journée pour identifier des modes d'appui</t>
  </si>
  <si>
    <t xml:space="preserve">Serges contacte les responsable de la com des institutions pour préparer le discours programme , reunion avec Djiabi </t>
  </si>
  <si>
    <t>Dire aux structures invités commene se préparer, voir CNEDD, SAP, Premier ministère</t>
  </si>
  <si>
    <t>09 march 2016</t>
  </si>
  <si>
    <t>go to tulead and see if the wooden template was sent</t>
  </si>
  <si>
    <t>finalize and send TORs for norwegian refugy council, activities and task for geoportal to bruno (TA)</t>
  </si>
  <si>
    <t xml:space="preserve">concep for WMO day finalized, serges to disctribute to institutions, with lettters to ambassadors </t>
  </si>
  <si>
    <t xml:space="preserve">review timesheets </t>
  </si>
  <si>
    <t>March 10 2016</t>
  </si>
  <si>
    <t>draft programme for the training - the one for WMD done, explain to team members how to prepare fact sheets, attend a procurement committee meeting to open and selected sercice providers for visibility material for MESA</t>
  </si>
  <si>
    <t>Action point: Gilles dispatch the latest list of participants, Joyce/Alphonsine invite by email participants s to register online for pre-training Q&amp;S</t>
  </si>
  <si>
    <t xml:space="preserve">prepare certificate for technical participants </t>
  </si>
  <si>
    <t>PRESASS orgabnization with wascal budget, WASCAL data rescue MoU show DG</t>
  </si>
  <si>
    <t>to send request in electronic form to abbas, discuss PRESASS-03 budegt with WASCAL</t>
  </si>
  <si>
    <t>finalize the training programme and the policy dialogue programme, visit the Niger Met office and the ministry of finance&amp;economy ppcr for preparation of the round table</t>
  </si>
  <si>
    <t>14/15 march 2016</t>
  </si>
  <si>
    <t>train communication ofiicer and policy officer on fact sheet production</t>
  </si>
  <si>
    <t>visit again ministry of finance for preparation of round table</t>
  </si>
  <si>
    <t>Prepare the PRESAGG-03 bulletin online for Lome</t>
  </si>
  <si>
    <t>Review the 6the drought and seasonal forecast bulletin for publication</t>
  </si>
  <si>
    <t>Kandadji reports for njau, Ali, Leon are rephotocopied and submitted to kandadji (abass)</t>
  </si>
  <si>
    <t>April 4, 2016 visit of NRCirector on climate service for GFCS to prepare</t>
  </si>
  <si>
    <t>technical proposal of humandynamics on MESA</t>
  </si>
  <si>
    <t>16 to 17 March 2016</t>
  </si>
  <si>
    <t xml:space="preserve">Preparation for extension of face project:   - report (technical+financial) as of march 2016 ; work plan and budget for april 2016 to march 2017;  </t>
  </si>
  <si>
    <t>Draft and review of Presagg -03 bulleting for Lome forum with Hubert, bulletin to be sent to AGRHYMET</t>
  </si>
  <si>
    <t>monitor, review  inputs on state of climate report for particpants ( madagascar</t>
  </si>
  <si>
    <t>review responses from shear project reviewers</t>
  </si>
  <si>
    <t>review tem 5 meetings</t>
  </si>
  <si>
    <t>look at NKE cvs from Massimo</t>
  </si>
  <si>
    <t>Prepare meeting with NRC on support to ACMAd RCC on April 04, 2016</t>
  </si>
  <si>
    <r>
      <t xml:space="preserve">Dear Mr Diallo,
This is to let you know that the Director of NRC Expert Deployment/NORCAP Benedicte Giæver is coming to Niger on 3-4 April and that she would like to meet with ACMAD during her stay.
Ms Giæver will be travelling to the country with Deployment Adviser Jørn C. Øwre.
 The purpose of the meeting with ACMAD would be </t>
    </r>
    <r>
      <rPr>
        <b/>
        <sz val="11"/>
        <color theme="1"/>
        <rFont val="Calibri"/>
        <family val="2"/>
        <scheme val="minor"/>
      </rPr>
      <t>to visit your offices and to discuss the challenges that climate change is causing for the population of the Sahel region and the findings in- and follow-ups to the capacity needs assessment of ACMAD that was carried out for WMO and NRC last year – including plans/needs in terms of deployments of stand-by personnel.</t>
    </r>
    <r>
      <rPr>
        <sz val="11"/>
        <color theme="1"/>
        <rFont val="Calibri"/>
        <family val="2"/>
        <scheme val="minor"/>
      </rPr>
      <t xml:space="preserve">
 We would appreciate to know the availability of the Director and the team at ACMAD who has been involved in the above mentioned assessment to meet with Ms Giæver on Monday 4 April.</t>
    </r>
  </si>
  <si>
    <t>review invitation cards, draft speech of min transport, meet ministry of finance and economy</t>
  </si>
  <si>
    <t xml:space="preserve">Final report impact 2C published, discuss to establish a task force on 1.5°C impacts </t>
  </si>
  <si>
    <t>21-22 March</t>
  </si>
  <si>
    <t>23 March</t>
  </si>
  <si>
    <t xml:space="preserve">CONTR01 implementation- prepare welcome remarks delivered by DG, prepare and make 3 presentations on : objectives&amp; outcomes of the trainning, introduction to ACMAD-MESA climate services ; -finalize the policy dialogue programme; finalize dg opening speech </t>
  </si>
  <si>
    <t>organize the policy day following the dedicated programme</t>
  </si>
  <si>
    <t>24-25 march 2016</t>
  </si>
  <si>
    <t>continue CONTR01 on MESA service 2 on drought monitoring and seasonal forecasts</t>
  </si>
  <si>
    <t>Review MESA newsletter issue of April 2016 from Hailu</t>
  </si>
  <si>
    <r>
      <t xml:space="preserve">Skype le </t>
    </r>
    <r>
      <rPr>
        <b/>
        <i/>
        <u/>
        <sz val="11"/>
        <color theme="1"/>
        <rFont val="Calibri"/>
        <family val="2"/>
        <scheme val="minor"/>
      </rPr>
      <t>Mardi  29 Mars 2016 à 0900 heures</t>
    </r>
    <r>
      <rPr>
        <b/>
        <sz val="11"/>
        <color theme="1"/>
        <rFont val="Calibri"/>
        <family val="2"/>
        <scheme val="minor"/>
      </rPr>
      <t xml:space="preserve"> sur l'agenda TEM 6 and massimo - Très urgent </t>
    </r>
  </si>
  <si>
    <t>25 march 2016</t>
  </si>
  <si>
    <t>Review ACMAD-EUMETSAT MoU it is a source of verification for Result 3</t>
  </si>
  <si>
    <t xml:space="preserve">Ask the work programme of ICPAC, Univ of Nairobi, AGHRYMET, </t>
  </si>
  <si>
    <t xml:space="preserve">take information from the TEM 6 on the financial status , take the MoU of SADC-CSC with us at TEM6, prepre contracts for njau, bachir, hubert, </t>
  </si>
  <si>
    <t>29 march 2016</t>
  </si>
  <si>
    <t>preparatory Meeting on  April 1 at 10h00 for the norvegian support to ACMAD</t>
  </si>
  <si>
    <r>
      <t>Je reviens vers vous  afin de vous confirmer, comme convenu, la date de l’atelier de lancement du FSP Agricora, qui se déroulera</t>
    </r>
    <r>
      <rPr>
        <b/>
        <sz val="11"/>
        <color theme="1"/>
        <rFont val="Calibri"/>
        <family val="2"/>
        <scheme val="minor"/>
      </rPr>
      <t xml:space="preserve"> le 03 et 04 mai à Dakar</t>
    </r>
    <r>
      <rPr>
        <sz val="11"/>
        <color theme="1"/>
        <rFont val="Calibri"/>
        <family val="2"/>
        <scheme val="minor"/>
      </rPr>
      <t xml:space="preserve">, à l’hôtel N’Diambour. Comité de Pilotatge AGRICORA </t>
    </r>
  </si>
  <si>
    <t>March 30, 2016</t>
  </si>
  <si>
    <t>Draft agenda of the CSC-2</t>
  </si>
  <si>
    <t>Prepare activity and budget for face with bachir Hamadou</t>
  </si>
  <si>
    <t>Dear Dr. Andre,
I would like to inform you that we propose to hold the MESA Finance Workshop in Addis Ababa  for two days on the 6th and 7th of June 2016.
We can fund two staff by RIC, the MESA accountant who is dealing with the MESA grant and, we propose, the RIC manager who holds the administrative responsibility of the grant budget.
The program and a concept note explaining the objective and methodology of the two days’ workshop will be sent by the MESA Administrator in due time.</t>
  </si>
  <si>
    <t xml:space="preserve">meet with DG, RAF, TA on contract with Orange and other contract, RAF should prepare a statement on supply, service,contracts, </t>
  </si>
  <si>
    <t>march 31-April 02 2016</t>
  </si>
  <si>
    <t>prepare presentation for TEM 6 on  achievements for result 4 and revise agenda TEM 6, skyp e on agenda with Massimo and Robert, prepare for chair TEM6</t>
  </si>
  <si>
    <t>Draft document of ACMAD climate services for DDG for DRR project with AfDB</t>
  </si>
  <si>
    <t>April 04 to 09 2016</t>
  </si>
  <si>
    <t>Chair and attend TEM 6</t>
  </si>
  <si>
    <t>April 11 2016</t>
  </si>
  <si>
    <t xml:space="preserve">input to AfDB project on climate services RCC , exchange with consultant on ISASIP, meeting at AGRHYMET on organization of Regional training MESA for ECOWAS, exchange with Jolly for participation to SBSTA UNFCCC conference from 16-2x May in Boon </t>
  </si>
  <si>
    <t>Title of side event with AGN: State on africa's climate in 201( and implications on prioritiesfor negotiations and actions in the african climate change strategy</t>
  </si>
  <si>
    <t>review and edit the report on analysis of training questionnaire by Musanganire</t>
  </si>
  <si>
    <t>April 12 2016</t>
  </si>
  <si>
    <t xml:space="preserve">annex the survey report in the Jan-March quarterly report  under drafting by Manfred, revew financial report for face with Zeinabou </t>
  </si>
  <si>
    <t>list of suppliers, submit a resquest to potential suppliers and add the last 2 years effective suppliers</t>
  </si>
  <si>
    <t>April 13 and 14</t>
  </si>
  <si>
    <t>visit DHL to send return boardingpasses from TEM 6, visit Telespazio antenna installation team in Grand hotel, support ISACIP BAD consultant on RCC as achievements in ISACIP phase I and ISACIP activities table for phase I, proposed for phase II and personel requirements</t>
  </si>
  <si>
    <t>Meeting with DIASSO on climate change assessment servics</t>
  </si>
  <si>
    <t>_ table with ToRs and expected achievements /deliverables _ review catalog of products - make procedures for products in the bulletin,_ decribe data tools and products with practice on temp, precip and time series- cyclone tracks _ provide annual state of climate bulletin products to njau:   prepare technical note _ bulletins_policy briefs _bulletins_ add technical note and bulletin with policy brief on onset/withdrawal done earlier _</t>
  </si>
  <si>
    <t xml:space="preserve">visit of Frederic Dohernt from Africa Risk Capacity </t>
  </si>
  <si>
    <r>
      <t xml:space="preserve">The government want 2 days of training on africa risk view , ACMAD may participate with inputs tentative dates:  16_17 May 2016   , ARC generate knowledge and want exchange with ACMAD,   to use products found in the peer review of ACMAD-MESA,  </t>
    </r>
    <r>
      <rPr>
        <b/>
        <sz val="11"/>
        <color theme="1"/>
        <rFont val="Calibri"/>
        <family val="2"/>
        <scheme val="minor"/>
      </rPr>
      <t xml:space="preserve">objective is to improve africa risk view,  </t>
    </r>
    <r>
      <rPr>
        <sz val="11"/>
        <color theme="1"/>
        <rFont val="Calibri"/>
        <family val="2"/>
        <scheme val="minor"/>
      </rPr>
      <t>ARC technical engine ARV need improvement,  Frederocco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objective of acmad/arc collaboration is to reducce response time to droughts using seasonal forecast in addition to monitoring based on observations,,   combine seasonal forecatss with socio-economic information for impacts assessment and response, objective strengthen ACMAD/ARC to support african union,  training on climate and risk assessment is a component of the MoU , the draft MoU to be shown at Steering Committee,  exchange shapefiles of forecasts products, Anticipate drougth, absorb shocks and respond to disaters</t>
    </r>
  </si>
  <si>
    <t>April 15 2016</t>
  </si>
  <si>
    <t>_ PREASASS_02 in 2015, PRESANORD 2015, SWIOCOF_3 and 4 2014_15 , PRESAGG-02_3 2015_16,  PRESAC 2015_16</t>
  </si>
  <si>
    <r>
      <t xml:space="preserve">Prepare RCOFs </t>
    </r>
    <r>
      <rPr>
        <b/>
        <sz val="11"/>
        <color theme="1"/>
        <rFont val="Calibri"/>
        <family val="2"/>
        <scheme val="minor"/>
      </rPr>
      <t>reports and bulletins</t>
    </r>
    <r>
      <rPr>
        <sz val="11"/>
        <color theme="1"/>
        <rFont val="Calibri"/>
        <family val="2"/>
        <scheme val="minor"/>
      </rPr>
      <t xml:space="preserve"> requested by WMO Regional offices</t>
    </r>
  </si>
  <si>
    <t>Response to Kumar with table of contents on a status report RCOFS/RCCs</t>
  </si>
  <si>
    <t>draft and submit report by end of April 2016</t>
  </si>
  <si>
    <t>discuss with diasso on his work</t>
  </si>
  <si>
    <t xml:space="preserve">​Bonjour Doc.,
Ci-joint le workplan et timeline.
J'ai egalement ajoute un tableau resumant les indices dont nous avons parle hier.
Les 2 delivrables: Procedure for the state of climate bulletin et Inventory of the training material​ seront disponible la semaine prochaine.
Pour le second il reste a reordonner les choses dans le PPT ci-joint et ajouter les procedures d'installation.
Les autres materiels en lien avec la formation seront reverses dans PC-10.
</t>
  </si>
  <si>
    <t>hubert update RCC website on RCOFs</t>
  </si>
  <si>
    <t>review and update of source and means of verification in the logframe with joyce and manfred</t>
  </si>
  <si>
    <t>UNFCCC process? All the details on application procedure can be found on the UNFCCC website: http://unfccc.int/secretariat/partneships/items/9178.php.</t>
  </si>
  <si>
    <t xml:space="preserve">Review and inputs provided in a draft MoU with EUMETSAT </t>
  </si>
  <si>
    <t>participate to ACRIS II</t>
  </si>
  <si>
    <t>April 18_22 2016</t>
  </si>
  <si>
    <t>draft policy dialogue day report, review the Jan_March 2016 report ACMAD-MESA</t>
  </si>
  <si>
    <t>meet with AUC DREA and Infrastructure &amp;energy department official</t>
  </si>
  <si>
    <t>explain climate services development for planning, dsign and operation of power, water infrastructure building on MESA,  CCA strategies of RECs presented</t>
  </si>
  <si>
    <t>meeting plan with UNECA mme fatima and intsiful</t>
  </si>
  <si>
    <t>AfDB, AFD, and other financiers for climate proofing of projects</t>
  </si>
  <si>
    <t>April 22 2016</t>
  </si>
  <si>
    <t xml:space="preserve">exposure and training session on ACRIS tools </t>
  </si>
  <si>
    <t>introduction of the training by Raffaelo, what is the best way to strengthen capacity in the continent to factor in climate in projects, discuss how facility should be structured, the facility should support peer learning, project with good experiences should  share, decisons on infrastructure should be well informed on climate change</t>
  </si>
  <si>
    <t>Agenda presented,  introduction, ECRA review, partner probleme definition, climate scenarios tools, water modeling tools, energy modeling tools, adapatationin water, energy and transport,  disscussion on partner needs, discussion and wrap up</t>
  </si>
  <si>
    <t>Introduction</t>
  </si>
  <si>
    <t>Agenda of the day ( Time, topic, who): training workshop on climate resilient investment planning</t>
  </si>
  <si>
    <t>Capital is key for development, need good credit rating, high risk lead to pay more interest, infrastructure is key to growth, we want climate resilient infrastructure in Africa, we should measure the climate risk Kariba dam down to 12%</t>
  </si>
  <si>
    <t>overall objective: enhance climate resilience of Africa's infrastructure not proofing which is complete protection from threats</t>
  </si>
  <si>
    <t>4 steps: A_Referebce scenario by 2030  what infrastructure, where, when, what performance B_Impacts how performance will be affected will be affected C_Perfect foresight (assume you knew in advance, how would you modify plans ex ante          -Robust adaptation</t>
  </si>
  <si>
    <t xml:space="preserve">complex, nonlinear with hydrology,energy, irrigation Data and tools </t>
  </si>
  <si>
    <t xml:space="preserve">water for food and water for irrigation </t>
  </si>
  <si>
    <t>Nordic development fund pledge 4 millions dollars</t>
  </si>
  <si>
    <t xml:space="preserve">What are the problems facing on climate resilience: </t>
  </si>
  <si>
    <t>strategic planning in the zambezi challenges _</t>
  </si>
  <si>
    <t>Kariba optimal capacity is about 700 MW with the drought it is generation below 300MW</t>
  </si>
  <si>
    <t>Uganda has a portion of Nile basin for irrigation, consumption, hydropower, fisheries</t>
  </si>
  <si>
    <t xml:space="preserve">climate models and emissions scenarios, GCM bias coorestion, data warehouse CMIP3 and CMIP4 </t>
  </si>
  <si>
    <t>Princeton temp and precip data not cape town because it has breaks inhomogeneity</t>
  </si>
  <si>
    <t xml:space="preserve">bias correct with princeton and downscale to 0.5° grid   bias are -50% to +200% </t>
  </si>
  <si>
    <t>to bias correct  use delta,  WEAP for planning for water manage trade offs between agriculture, energy, consumption anf others for design</t>
  </si>
  <si>
    <t>how allocate water to different use in case of extremes, how to operate to maximize generation, how to adapat demande to avoid unmet demands</t>
  </si>
  <si>
    <t>Energy system modeling tools _ plan to minimize costs for generation and consumption, to develop trustworthy policies,  demands suplies and technology,  what the change in oil price will do on supply and demand for energy</t>
  </si>
  <si>
    <t>April 25 2015</t>
  </si>
  <si>
    <t>back from ACRIS II,  review draft report on state of climate, discuss new date for PRESASS-03 and training for mauritania, Comoros, Gabon , DRC, Congo</t>
  </si>
  <si>
    <t>Thank you very much for this comprehensive report.  Can you also indicate the dates/venues of all your RCOFs in 2016, even if tentative ?</t>
  </si>
  <si>
    <t>urgent response to Kumar tomorrow April 25 2016</t>
  </si>
  <si>
    <t>April 26_27 2015</t>
  </si>
  <si>
    <t>review comments of AUC an submit a draft explanation to AUC on April 26 2016</t>
  </si>
  <si>
    <t>review quartely report Jan-March 2016 with Manfred</t>
  </si>
  <si>
    <t>prepare list of ACMAd participant to PUMA201(&amp;MESA ToT events in Nairobi, EAMAC and Mauritius</t>
  </si>
  <si>
    <t>hubert prepare a report for SARCOF, give agrhymet bulletin on presaGG-03</t>
  </si>
  <si>
    <t>edit facct sheet on souther Africa drought</t>
  </si>
  <si>
    <t>review ToT on stations</t>
  </si>
  <si>
    <t>review of "provisional certificate of MESA/PUMA2015 stations installation</t>
  </si>
  <si>
    <t>review and edit the Jan_March 2016 monitoring&amp;evaluation report</t>
  </si>
  <si>
    <t>28to29 april 2016</t>
  </si>
  <si>
    <t>Explanations submitted to AUC on comments in the request for second prefinancing request</t>
  </si>
  <si>
    <t>reception of EU later to AUC  to analyze saliaries revised to make sure that it corresponds to the  initial grid</t>
  </si>
  <si>
    <t>may 02 2016</t>
  </si>
  <si>
    <t>preparation of timesheets, seasonal forecasts briefing , nomination of participants for ToT training on MESA stations</t>
  </si>
  <si>
    <t xml:space="preserve">80 millions euro supported by EU-ACP start: Feb 2013 , reduce poverty and promote sustainaible development through desaster resilience ; 5 results areas, contribute to African strategy for DRR and its programme of Action,  Introduction by AUC-DREA,  welcome of the rep of EU Del,  mainstreaming climate and disaster risk reduction in development, EU programme on disaster is chanel respecting priority area in supporting disaster resilience in ACP countries to help ACPs reduce risks,  180 million euros on prevention, preparedness to disasters, 80 millions euros commited to sub-saharan Africa,  other programmes funded through EU budget ( GDFDRR, intra ACP strategy of 100 million euros on disaster management, AWGDRR discuss a road map to aling to sendai,  EU support primarily implementation of AFrican DRR strategy and action plan, </t>
  </si>
  <si>
    <t>responses to pre-installation questions on video conference equipments</t>
  </si>
  <si>
    <t xml:space="preserve">prepare timesheets and weekly reports </t>
  </si>
  <si>
    <t>edit and review stateof 2015 climate ,  first briefing on drought monitoring and  forecasts MJJ, JJA, JAS 2016</t>
  </si>
  <si>
    <t>May 03_04 2016</t>
  </si>
  <si>
    <t>Briefing for DSF MJJ and JJA 2016, presentation by consultant SY on  the assessment of ISACIP I and proposed ISACIP II</t>
  </si>
  <si>
    <t xml:space="preserve">Revision of M. Sy document on global objectives, specific objectives and components, prepration of weekly reports </t>
  </si>
  <si>
    <t>finalize and sign weekly report and timesheets for Njau contract on CONTR-1</t>
  </si>
  <si>
    <t>five Tors and vacancy notice prepared for short term staff recrutemen</t>
  </si>
  <si>
    <t>advertise by may 10 2016</t>
  </si>
  <si>
    <t>initiate draft MoU with ARC</t>
  </si>
  <si>
    <t>review ToRs of Issa leele for RCC assessment at ACMAD</t>
  </si>
  <si>
    <t xml:space="preserve">input to activity isacip II, aide-mémoire and one form </t>
  </si>
  <si>
    <t>prepare products profile with Gambia for MJJ and JJA forecasts, start review long range forecasts</t>
  </si>
  <si>
    <t>collect nominations from ivoiry coast and comeroun and submit to MESA training office in addis</t>
  </si>
  <si>
    <t>respond to Marco for a meetiong next week</t>
  </si>
  <si>
    <t>submit AWGDRR emailing list to serges and joyce</t>
  </si>
  <si>
    <t>meet with potential experts for web development and management including automatic products generation</t>
  </si>
  <si>
    <t>disemnate climate change assessment brief to AWGDRR, ARC, looking for AGN emailinglist</t>
  </si>
  <si>
    <t>Draft MoU preparation and submission to ARC on May 0( 2016</t>
  </si>
  <si>
    <t>May 04_07 2016</t>
  </si>
  <si>
    <t>exchange with Gambia on seasonal forecast products profiles</t>
  </si>
  <si>
    <t xml:space="preserve">prepare GFCS activities for ACMAD as contribution to operational and resource plan </t>
  </si>
  <si>
    <t xml:space="preserve">preparation and Exchange with Massimo and Pierre Grennes </t>
  </si>
  <si>
    <t>May 11 2016</t>
  </si>
  <si>
    <t xml:space="preserve">meet with Maki for exchange and explanations on Regional training in ICPAC at sahel hotel </t>
  </si>
  <si>
    <t>He is attending training on MESA station</t>
  </si>
  <si>
    <t>review DSF bulletin for  MJJ and JJA 2016</t>
  </si>
  <si>
    <t xml:space="preserve">Respond and read SERVIR document </t>
  </si>
  <si>
    <t xml:space="preserve">Review DSF MJJ and JJA 2016 and finalize and submit responses to comments on the request for second pre-financing and the request for explanations on budget modification by EU. </t>
  </si>
  <si>
    <t>meet with Hama on Data Rescue</t>
  </si>
  <si>
    <t>lecture du rapport du COPIL et CS du programme FSP AGRICORA</t>
  </si>
  <si>
    <t>May 12 2016</t>
  </si>
  <si>
    <t>Follow up and nominations for ToT completed with the mast name from Burkina Faso</t>
  </si>
  <si>
    <t>Review report of gilles for mission</t>
  </si>
  <si>
    <t>Prepare programme for training of 3 Mauritanians on DSF products</t>
  </si>
  <si>
    <t>review ISACIP phase II consultant report</t>
  </si>
  <si>
    <t>final review of DSF bulletin - publication made on May 14 2016</t>
  </si>
  <si>
    <t>exchange with Bachir on status of data rescue , Hama table given to be filled by Bachir</t>
  </si>
  <si>
    <t>MEDCOF  ( verification of past winter forecast, assessment of the current climate and forecasts)</t>
  </si>
  <si>
    <t>May 16 2016</t>
  </si>
  <si>
    <r>
      <t xml:space="preserve">MedCOF-6 comprises 3 steps, which all require your participation. The first one will be devoted to verification of the MedCOF-5 winter forecast; the second one to the assessment of current state of climate and, finally, the third one to the building of consensus statements.
 </t>
    </r>
    <r>
      <rPr>
        <b/>
        <sz val="11"/>
        <color theme="1"/>
        <rFont val="Calibri"/>
        <family val="2"/>
        <scheme val="minor"/>
      </rPr>
      <t xml:space="preserve">
STEP-1: Verification of winter 2015-16 seasonal forecast</t>
    </r>
    <r>
      <rPr>
        <sz val="11"/>
        <color theme="1"/>
        <rFont val="Calibri"/>
        <family val="2"/>
        <scheme val="minor"/>
      </rPr>
      <t xml:space="preserve">
Step 1 deals with the qualitative verification of the MedCOF-5 Winter forecast (December 2015 – February 2016),
You are invited to provide:
- information on high-impact events of the last winter season,
- brief assessments of the correctness of the MedCOF-5 outlook, and
- comments on user perceptions of the MedCOF-5 outlook
Please, use the same last year template (see attached Annex). The facilitators will compile information from country reports and summarise it in one final report.
Facilitators: P. Bissolli, S. Ben Rached  
Deadlines:
    Fri 22th April - National verification reports posted on the forum;
    Fri 29th April - First draft compilation posted on the forum;
    Fri 29th April –  Wed 4th May à Discussion
    Thu 5th May - Second draft compilation
    Wed 11th May - Webex and adoption of STEP 1 verification document
</t>
    </r>
    <r>
      <rPr>
        <b/>
        <sz val="11"/>
        <color theme="1"/>
        <rFont val="Calibri"/>
        <family val="2"/>
        <scheme val="minor"/>
      </rPr>
      <t>STEP-2: Assessment of the current state of climate</t>
    </r>
    <r>
      <rPr>
        <sz val="11"/>
        <color theme="1"/>
        <rFont val="Calibri"/>
        <family val="2"/>
        <scheme val="minor"/>
      </rPr>
      <t xml:space="preserve">
Step 2 comprises an assessment of the current state of climate, including large-scale climate patterns worldwide, and assessments of its likely evolution in the course of the next months.
First draft: C. Viel, P. Bissolli and S. Ben Rached (also moderators)
Deadlines:
    Mon 9th May  - First draft for the current state of climate
    Mon 9th – Wed 11th May - Discussion
    Thu 12th May - Second draft
    Thu 12th – Tue 17th  May - Discussion
</t>
    </r>
    <r>
      <rPr>
        <b/>
        <sz val="11"/>
        <color theme="1"/>
        <rFont val="Calibri"/>
        <family val="2"/>
        <scheme val="minor"/>
      </rPr>
      <t>STEP-3: Building of the consensus statement</t>
    </r>
    <r>
      <rPr>
        <sz val="11"/>
        <color theme="1"/>
        <rFont val="Calibri"/>
        <family val="2"/>
        <scheme val="minor"/>
      </rPr>
      <t xml:space="preserve">
Step 3 aims at building the consensus statement for Climate outlook for summer 2016 (June, July, August). This step will start from the reports provided by RCCs on seasonal forecasts.
Reports from RCCs: C. Viel, F. Driouech
Deadlines:
    Tue 17st May - Reports from RCCs
    Fri 20th May - First draft consensus (C. Viel, F. Driouech, E. Rodríguez)
    Fri 20st – Tue 24th  May - Discussion
    Wed 25th May - Second draft consensus (C. Viel, F. Driouech, E. Rodríguez)
    Fri 27th May - Webex and adoption of STEP2 and STEP3 documents
Participants of the MedCOF-6 forum, and especially our colleagues previously mentioned with reference to the moderation of discussions and preparation of the final documents for all 3 steps of the MedCOF-6 forum will be given assistance in an</t>
    </r>
  </si>
  <si>
    <t>Follow uo colleagues in Ouagadougou on the PRESASS-03 and Training on CCA and DSF</t>
  </si>
  <si>
    <t>final MoU with EUMETSAT done, MoU with ARC reviewed and submited to ARC</t>
  </si>
  <si>
    <t xml:space="preserve">review of financial report using normal template and units rates  upon request of EU. </t>
  </si>
  <si>
    <t>Prepare acmad DG speech for EUMETSAT assembly ( with Objectives PUMA, AMESD, MESA , sectors using EUMETSAT data , work plan with ACMAD following MoU signature</t>
  </si>
  <si>
    <t xml:space="preserve">ACMD-EUMETSAT collaboration description </t>
  </si>
  <si>
    <t>draft announcement and call for participation , budget swiocof 05</t>
  </si>
  <si>
    <t>submit for discussion to WMO</t>
  </si>
  <si>
    <t xml:space="preserve">meeting with focal point for  GFCS at UNDP based in  Niamey </t>
  </si>
  <si>
    <t>May 17 2016</t>
  </si>
  <si>
    <t>He is there under MoU between NRC, WMO and UNDP. He is a member of the standby roster for NRC.  Objective is to introduce himslf Daouda Yahaya. GFCS is a worldwide partnership between providers and users of climate services . Put together capacity and resources to imporve CS for users. Niger is the first country to adopt a National framework for Climate Services in Dec 2015. His duties are to support Niger to implement the NFCS. He will help not implement. Task 1 is to meet parties including UN agencies, EU, world Bank. He is member of the regional team under Arame Tall, he will support Chad and Cameroon. Task 2: see products, adhoc committee to set up instruments to manage the framework.  Ad hoc committee is a national body with UN system moderator, with ACMAD and AGRHYMET focal points</t>
  </si>
  <si>
    <t>Exchange with Kumar on funding RCOFs in 2016 and 2017</t>
  </si>
  <si>
    <t xml:space="preserve">Preparation of a response to EU on the processing of 2nd request for préfinancing ( reconcile expenditure cost in auditor's report and ACMAD's financial report, show all unit and unit rates in the financial report, revise the forecast budget change from 20 months to 12 months covering 2016) </t>
  </si>
  <si>
    <t>May 18 2016</t>
  </si>
  <si>
    <t>May 19 2016</t>
  </si>
  <si>
    <t>submit swioco announcement and budeget for discussion, finalize and submit response to eu accounting service in addis, comtribute to components and activities in iSACIP phase II</t>
  </si>
  <si>
    <t>Contribute to SWIOCOF discussions and components /Budeget for ISACIP 2 ,  review of ISACIP 1 Work Plan for 2016</t>
  </si>
  <si>
    <t>english version of acmad-eumetsat collaboration doc, costing in excel the two ACMAD MESA services</t>
  </si>
  <si>
    <t>Work programme for alphonsine review and finalize</t>
  </si>
  <si>
    <t xml:space="preserve">complete GFCS template of projects </t>
  </si>
  <si>
    <t>call Orange Niger for a new contract for internet, discuss conditions and steps to stop current contract with Sonitel</t>
  </si>
  <si>
    <t>May 20 2016</t>
  </si>
  <si>
    <t>provide inputs to aide memoir isacip II -follow up project after MESA</t>
  </si>
  <si>
    <t>met with orange on the contract for internet access</t>
  </si>
  <si>
    <t>revise and submit aide mémoire of Sy with inputs on objectives, components activities  and budget</t>
  </si>
  <si>
    <t>May 23 2016</t>
  </si>
  <si>
    <t>message sent to request AMA to look for option to transfer vigirisk funds trough ethiopian commecial bank transfer</t>
  </si>
  <si>
    <t>Address the issue of counter part funding in MESA with Gilles</t>
  </si>
  <si>
    <t>Very important, rent acmad conference room, translation equipement and personnel during the CONTR-1, Ali fill timesheet for technical support with computers installed for the trainee, Zeinabou timesheet for preparation of payments</t>
  </si>
  <si>
    <t>Coordination meeting   agenda: _preparation of bulletins and products organization (describe flowchart), control and quality checks (control and review);   _ second prefinancing  of the projects, _ summary on MESA ToT and station,  RegCONTRECOWAS ( expertsed deliverables including on communication, survey questionaire) , _timeshheets dateline, _AOB,  leave request, timing major events</t>
  </si>
  <si>
    <t xml:space="preserve">coordination meeting     </t>
  </si>
  <si>
    <t xml:space="preserve">_ communication constraint with contributors, distrution of tasks, technical note ( first week of the start month, Gedeon, Hubert and Bachir discuss task distribution) ; LRF forecasts and brief  (first week of the month) bullein DSF ( day nimber 08 of the following  month), Bachir collect all products, undertake contarol task,  and hand over to Joyce,   Report of Regtraining ( in three weeks) , forum bulletin et brief today, Gilles to contact AGRHYMET finance for the report, communication ( dialogue day organized, evaluation, attendance lists, press realeases , make sure logos are there including front pages, presass news, video  disseminated in Burkina Faso, the video is available,  need service request for illustrator and pdf maker, second presass new today,    a press conference  for 2 hours  with 22 journalists with 100 participants at REGTR-01 with discussions on presass, the forum and results and final communiqué.  A report will be produced on communication by serges, a facebook campaign made, mission reports should be submitted 3 days after the mission,  ToT feedback:  verification of good function the e-station is still under verification, this period is to monitor and report trough the tuplead systeme with screenshots of effors , access learning management for updates, another training on customizations to requirements,  urls  for internet based archive into the mESA station,  Joyce propose to discuss the products on the E-station and ACMAD MESA catalogue use it in the monthly station report;  report on data acquisition and distribution ( products DSF, CCA) </t>
  </si>
  <si>
    <t>Read financial management toolkit and PCM guidelines from EU</t>
  </si>
  <si>
    <t>Budget amendment to be discussed at management meeting in June in Addis, ACMAD has been working on budget amendment for one year , need to address them at the training in June in Addis</t>
  </si>
  <si>
    <t>May 24 2016</t>
  </si>
  <si>
    <t>May 25 2016</t>
  </si>
  <si>
    <t xml:space="preserve">Manfred  will ask Massimo the whereabout of Q&amp;T video conference equipment installation team. </t>
  </si>
  <si>
    <t>Recall Maki with evaluation sheets, deliverables of the REGCONTR ( report, plicy dialogue report, survey questionnaire report)</t>
  </si>
  <si>
    <t>meet with musanganire to define the structure and content of a new fact sheet on Jan-April 2016 significant events including evaluation of the forecast made in December 2015 for Jan-Apr 2016. A Sample facsheet from Africa Risk Capacity was provided for use</t>
  </si>
  <si>
    <r>
      <t xml:space="preserve">propose to use Risk view and build NMHS capacity on risk management, ARC work with MeT Service, Cellule de Crise alimentaire au Niger  The government want 2 days of training on africa risk view , ACMAD may participate with inputs tentative dates:  16_17 May 2016   , </t>
    </r>
    <r>
      <rPr>
        <b/>
        <u/>
        <sz val="11"/>
        <color theme="1"/>
        <rFont val="Calibri"/>
        <family val="2"/>
        <scheme val="minor"/>
      </rPr>
      <t>ARC generate knowledge and want exchange with ACMAD,   to use products found in the peer review of ACMAD-MESA,  objective 1 is to improve africa risk view,  ARC technical engine ARV need improvement,</t>
    </r>
    <r>
      <rPr>
        <b/>
        <sz val="11"/>
        <color theme="1"/>
        <rFont val="Calibri"/>
        <family val="2"/>
        <scheme val="minor"/>
      </rPr>
      <t xml:space="preserve">  Fredericco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t>
    </r>
    <r>
      <rPr>
        <b/>
        <u/>
        <sz val="11"/>
        <color theme="1"/>
        <rFont val="Calibri"/>
        <family val="2"/>
        <scheme val="minor"/>
      </rPr>
      <t>objective of acmad/arc collaboration is to reducce response time to droughts using seasonal forecast in addition to monitoring based on observations,,   combine seasonal forecatss with socio-economic information for impacts assessment and response</t>
    </r>
    <r>
      <rPr>
        <b/>
        <sz val="11"/>
        <color theme="1"/>
        <rFont val="Calibri"/>
        <family val="2"/>
        <scheme val="minor"/>
      </rPr>
      <t xml:space="preserve">, </t>
    </r>
    <r>
      <rPr>
        <b/>
        <u/>
        <sz val="11"/>
        <color theme="1"/>
        <rFont val="Calibri"/>
        <family val="2"/>
        <scheme val="minor"/>
      </rPr>
      <t>objective 2: strengthen ACMAD/ARC support to african union on drought policy/strategies use climate services ,  rbjective 3 : build capacity at national and regional levels on risk assessment, warning/alert, communication in case of disasters, reparedness/response,  training on climate and risk assessment is a component of the MoU</t>
    </r>
    <r>
      <rPr>
        <b/>
        <sz val="11"/>
        <color theme="1"/>
        <rFont val="Calibri"/>
        <family val="2"/>
        <scheme val="minor"/>
      </rPr>
      <t xml:space="preserve"> , the draft MoU to be shown at Steering Committee,  exchange shapefiles of forecasts products, Anticipate drougth, absorb shocks and respond to disaters</t>
    </r>
  </si>
  <si>
    <t>Prepare meeting with ARC-federicco for tomorrow May 26 2016</t>
  </si>
  <si>
    <r>
      <t xml:space="preserve">ARC generate knowledge and want exchange with ACMAD,   to use products found in the peer review of ACMAD-MESA,  objective 1 is to improve africa risk view,  ARC technical engine ARV need improvement.   </t>
    </r>
    <r>
      <rPr>
        <b/>
        <sz val="11"/>
        <color theme="1"/>
        <rFont val="Calibri"/>
        <family val="2"/>
        <scheme val="minor"/>
      </rPr>
      <t>objective of acmad/arc collaboration is to reducce response time to droughts using seasonal forecast in addition to monitoring based on observations</t>
    </r>
    <r>
      <rPr>
        <sz val="11"/>
        <color theme="1"/>
        <rFont val="Calibri"/>
        <family val="2"/>
        <scheme val="minor"/>
      </rPr>
      <t xml:space="preserve">,,   combine seasonal forecatss with socio-economic information for impacts assessment and response, </t>
    </r>
    <r>
      <rPr>
        <b/>
        <sz val="11"/>
        <color theme="1"/>
        <rFont val="Calibri"/>
        <family val="2"/>
        <scheme val="minor"/>
      </rPr>
      <t xml:space="preserve">objective 2: strengthen ACMAD/ARC support to african union on drought policy/strategies formulation and implementation using climate services </t>
    </r>
    <r>
      <rPr>
        <sz val="11"/>
        <color theme="1"/>
        <rFont val="Calibri"/>
        <family val="2"/>
        <scheme val="minor"/>
      </rPr>
      <t xml:space="preserve">,  </t>
    </r>
    <r>
      <rPr>
        <b/>
        <sz val="11"/>
        <color theme="1"/>
        <rFont val="Calibri"/>
        <family val="2"/>
        <scheme val="minor"/>
      </rPr>
      <t>Objective 3 : build capacity at national and regional levels on risk assessment, warning/alert, communication in case of disasters, reparedness/response,  training on climate and risk assessment</t>
    </r>
    <r>
      <rPr>
        <sz val="11"/>
        <color theme="1"/>
        <rFont val="Calibri"/>
        <family val="2"/>
        <scheme val="minor"/>
      </rPr>
      <t xml:space="preserve"> is a component of the MoU , the draft MoU to be shown at Steering Committee,  exchange shapefiles of forecasts products, Anticipate drougth, absorb shocks and respond to disaters,  the joint work plan will help to harmonize ACMAD/MESA and ARC programme and activities,  ACMAD /ARC jointly organize/participate to  communication and visibility events, each other's steering meetings, </t>
    </r>
    <r>
      <rPr>
        <b/>
        <sz val="11"/>
        <color theme="1"/>
        <rFont val="Calibri"/>
        <family val="2"/>
        <scheme val="minor"/>
      </rPr>
      <t xml:space="preserve">ARC peer Review of countries operational plans,  Objective of ACMAd/ARC intiative is to contribute to better allocation of international resources for disaster risk management in Africa,   Need to move from traditional appeal based model and switch to ex ante system embedded at sovereign level to address predictable disaster risk . </t>
    </r>
  </si>
  <si>
    <t>read PCM guidelines</t>
  </si>
  <si>
    <t xml:space="preserve">musanganire and Hubert work on survey questionnaire response analysis and reporting </t>
  </si>
  <si>
    <t>May 26 2016</t>
  </si>
  <si>
    <t>visit of ARC Federicco, with installation of 3 licences for ARV which should be updated</t>
  </si>
  <si>
    <t xml:space="preserve">joint work plan with Federicco, and a financial analyst (Pierre Nikiema), </t>
  </si>
  <si>
    <t>Review documents for  Central african RCC to be approved by Ministers</t>
  </si>
  <si>
    <t xml:space="preserve"> joint bulletin, provide pixel level outlook to replace climatology,  a training on concept and use of software ARV done on 24 and 25 may 2016</t>
  </si>
  <si>
    <t xml:space="preserve">MoU discussed with ARC legal Office, the legal service to align with the AGRHYMET format,  Legal office ask make it as concrete as possible,  what we do serve mandate of the two institutions, </t>
  </si>
  <si>
    <t>Work with countries with additional products to be prepare for multidecadal change like the what happened in the 70s, 80s and   early 90s</t>
  </si>
  <si>
    <t>area of cooperation expanded in the MoU including ( exchange information , comparision of tools,  organize joint training, seasonal monitoring  for accurate projection, integration of , in country training, mainsteaming, use</t>
  </si>
  <si>
    <t>EUMETSAT User forum to show what ACMAD and ARC can generate working together</t>
  </si>
  <si>
    <t xml:space="preserve">Drougth confernce and Africa dry land week in August 2016  show visibility of ACMAD_ARC collaboration </t>
  </si>
  <si>
    <t>)</t>
  </si>
  <si>
    <t>Technical workshop on tropical cyclones togeter with SWIOCOF ( coming event)</t>
  </si>
  <si>
    <t>participating together to events, organize events together</t>
  </si>
  <si>
    <t xml:space="preserve">WFP is planning to use the number and location of  people to be impacted , and inform their plans at community level, </t>
  </si>
  <si>
    <t>input to activity budget table isacip II</t>
  </si>
  <si>
    <t>May 30 2016</t>
  </si>
  <si>
    <t xml:space="preserve">Preparation with Gedeon of the humanitarian whorkshop to prepare for 2016 summer dissater risk management with OCHA in Dakar </t>
  </si>
  <si>
    <t>His presentation will introdduce ACMAD, ACMAD/CIC, ACMAD/RCC, LRF for the continent,  RCOFs and PRESASS products and services</t>
  </si>
  <si>
    <t>read IPCC chair and Green Climate Fund Executive Directors meeting on joint priorities</t>
  </si>
  <si>
    <t>The experts on CCA and DSF to be recruitement will:</t>
  </si>
  <si>
    <t>_verify seasonal forecasts qualitative and quantitative,  _ use ARV to explore future risk assessment using seasonal forecasts, _; _ provide support to prepare COP 22, _ expand production and analyses of CCA products and services, _ support review of the CCA service Development plan,  _ explore de use of MESA products in DSF with access to internet based precipitation, NDVI and other datasets</t>
  </si>
  <si>
    <t>update isacip CED phase 2 programme and budget</t>
  </si>
  <si>
    <t>review presass questionnaire evaluation report, sucess stories with musanganire,  fact sheet on Jan-April 2016 events</t>
  </si>
  <si>
    <t>June 01 2016</t>
  </si>
  <si>
    <t>Plan and prepare finance and management workshop in Addis for June 06 and 07 2016</t>
  </si>
  <si>
    <t>Syst admin and database expert to install facilities to access mesa station from offices</t>
  </si>
  <si>
    <t xml:space="preserve">briefing for JJA and JAS 2016 with the team presentation made by Hubert Kabenguela </t>
  </si>
  <si>
    <t>June 02 2016</t>
  </si>
  <si>
    <t xml:space="preserve">Preparation of the presentation for the finance workshop jne 06 and 07 in Addis: </t>
  </si>
  <si>
    <t>outiline of the paper: _ procurement procedures used;  _ audit procedure and experience; _financial reporting;  positive&amp;negative experience; _questions to EU</t>
  </si>
  <si>
    <t>Partenrship&amp;netwprking with Environment Canada, a draft plan of action prepared and submitted on GFCS in Africa to EC for review</t>
  </si>
  <si>
    <t>Review suscess story on  how ACMAD-MESA support policy making,  a second sucess story on valuation of ACMAD-MESA climate services by UNOCHA</t>
  </si>
  <si>
    <t xml:space="preserve">Joyce upload, on the website, twitter, facebook </t>
  </si>
  <si>
    <t>June 03 2016</t>
  </si>
  <si>
    <t>attend the finance workshop in addis</t>
  </si>
  <si>
    <t>June 08 and 09</t>
  </si>
  <si>
    <t>June 10 2016</t>
  </si>
  <si>
    <t>Back to Niamey</t>
  </si>
  <si>
    <t>June 06 to 07 2016</t>
  </si>
  <si>
    <t>Review coming activities/task including COP 22, EUMETSAT forum</t>
  </si>
  <si>
    <t>Train mautitanian experts on seasonal forecastsing</t>
  </si>
  <si>
    <t xml:space="preserve">Meet with Joyce on the website update and archiving, status of site preparation for stations installation in Dakar, Nairobi </t>
  </si>
  <si>
    <t xml:space="preserve">create hiperlinks on  logframe source of verification,  make monthly status of products acquisition </t>
  </si>
  <si>
    <t xml:space="preserve">update the work plan for Jul_Sept 2016 </t>
  </si>
  <si>
    <t>June 11 2016</t>
  </si>
  <si>
    <t>coordination meeting with Diasso on climate change assessment service</t>
  </si>
  <si>
    <t>D:\plan&amp;budget2014\MESA2014\MESAoperatingplanningandreporting\mesastaffreports\andre\resultarea2\diasso</t>
  </si>
  <si>
    <t>June 13 2016</t>
  </si>
  <si>
    <t>meet with Manfred on administration/finance</t>
  </si>
  <si>
    <t>the preparation of the station site at ACMAD/DAKAR/Nairobi   use of contingencies for this</t>
  </si>
  <si>
    <t>ACMAD coordination meeting ( DG, DGA, 3 Chiefs, Medje, ISACIP suivi evaluation, Nafissa)</t>
  </si>
  <si>
    <t>Servir project</t>
  </si>
  <si>
    <t>_justification of ISACIP phase   long term assets,  AEMET will support OJT,  Norvegian will send Issa lele with  other identified with ACMAD,  _ Servir project</t>
  </si>
  <si>
    <t>Medje , Nafissa, Zeinabou vont faire le point des justificatifs isacip phase I</t>
  </si>
  <si>
    <t xml:space="preserve">photocopies made, A2 form is being completed  until December 31 2013,  financial control underway, assess registry , </t>
  </si>
  <si>
    <t>antivirus pour le logiciel comptable ISACIP TOMPRO,  disque dur externe pour souvegarder les données</t>
  </si>
  <si>
    <t>Rappeler à Joyce de sauver les données MESA sur disque externe</t>
  </si>
  <si>
    <t>former agrhymet, sensibiliser ecouter les besoins des communautés, agrhy</t>
  </si>
  <si>
    <t xml:space="preserve">_ upfront user engagement to create demand driven information combining satelite and in situ data, </t>
  </si>
  <si>
    <t>contacter Gilles pour internet avec Orange</t>
  </si>
  <si>
    <t xml:space="preserve">Agrhymet organise les utilisateurs à former et sensibiliser,  suivi environnemental,  acmad améliore le suivi de la pollution , de l'érpsion, de l'ensabblement,  former les communautés agricoles, eau, disaster, land use pour la sécurité en afrique de l'ouest , analyse des aléas à l'aide des données servir, analyse des besoins, AGRHYMET identifie les besoins en formation, production , adaptation des informations et communication </t>
  </si>
  <si>
    <t xml:space="preserve">Servir/WA to achieve the following results in a sustainable manner: improved capacity to use geospatial information; improved awareness of and access to geospatial information; increased provision of user-tailored geospatial information; and related knowledge for decision making.  </t>
  </si>
  <si>
    <t xml:space="preserve">SERVIR/WA activities: partnerships, analysis, tools, trainings, outreach, and dialogues – result in information being taken up and applied by regional, national, and local decision makers. </t>
  </si>
  <si>
    <t>Principle 1: Response to Client Demand for Products and Services that SERVIR can provide  • Focus on priority development challenges in the region where improved climate and other information can have an impact.  Ensure that all activities to manage climate risks and landscapes to reduce greenhouse gas emissions</t>
  </si>
  <si>
    <t xml:space="preserve">In Kenya, for example, the Coupled Routing and Excess Storage (CREST) Model predicts floods up to 60 hours in advance, integrating near real-time NASA satellite-derived rainfall data and Kenya Meteorological Services numerical weather forecasts. </t>
  </si>
  <si>
    <t xml:space="preserve">Geospatial technologies can also inform a wide range of other resilience planning efforts, for instance by estimating salt water intrusion and coastline change to improve urban development planning.  </t>
  </si>
  <si>
    <t>Parallel efforts could be considered to inform multiple purpose water management including hydropower, irrigation, navigation, water supply, disease control, and maintenance of environmental products and services for the Niger, Volta, Gambia, Mano and Senegal River Basins, and the Lake Chad Basin.</t>
  </si>
  <si>
    <t>review of draft bulletin for JJA and JAS 2016  and preparation of a factsheet on water management in sahelian dams and reservoirs</t>
  </si>
  <si>
    <t>June 14 2016</t>
  </si>
  <si>
    <t>GC article 16.8 , Gilles should make sure that records and supporting documents original and electrinic versions are available, Gilles put in the report to contracting authority the detailed reports on the awards</t>
  </si>
  <si>
    <t xml:space="preserve">Vigirisk message to AMA Ethiopia Requesting an official reply to request for transfer </t>
  </si>
  <si>
    <t>complete work plan preparation for partnership with USAID funded SERVIR/WA project</t>
  </si>
  <si>
    <t>start draft concept paper for participation to UNFCCC COP 22</t>
  </si>
  <si>
    <t>3 mauritanian trained from june 02 to 16 2016</t>
  </si>
  <si>
    <t>Discuss the opportunity for ACMAd MESA steering committte with EUMETSAT user forum  secon week of september</t>
  </si>
  <si>
    <t>June 15 2016</t>
  </si>
  <si>
    <t>review WMO EC 68 programme</t>
  </si>
  <si>
    <t>exchange with Vincent, a room for 20 people,  discuss with DG</t>
  </si>
  <si>
    <t>proposal input to Phillipe on ECCAS RCC, capacity buiding fro ECCAS RCC requiring WMO support on a status for GFCS    and DRR tast team on extremes to include collaboration on losses and damages</t>
  </si>
  <si>
    <t>June 16 2016</t>
  </si>
  <si>
    <t>MESA management plan review for suggestions to Massimo</t>
  </si>
  <si>
    <t>Exchange on SWIOCOF  dates   tentative dates September 19 to 23 2016 in Seychelles</t>
  </si>
  <si>
    <t xml:space="preserve">Dear Lisa-Anne,
Greetings from Seychelles.
A week earlier, that is week 19 September, is still ok. 
As previously discussed, Seychelles will make the following contributions towards the event;
1. Venue (will send name and address of venue tomorrow)
2. Lunch/tea/coffee during the sessions 
3. Transport (from and back to airport, and from hotel to forum venue and back) 
For any queries/clarification please do not hesitate to contact me.
Best regards 
Vincent 
</t>
  </si>
  <si>
    <t>review finance workshop report from MESA TAT</t>
  </si>
  <si>
    <t>meeting to prepare ISACIP supervision mission</t>
  </si>
  <si>
    <t>june 20 2016</t>
  </si>
  <si>
    <t>pepare draft concept paper for COP 22</t>
  </si>
  <si>
    <t xml:space="preserve">paper prepared for a consultation workshop of directors of civil protection of ECCAS countries </t>
  </si>
  <si>
    <t xml:space="preserve">Contribution to result area4 of ACMAD-MESA  with </t>
  </si>
  <si>
    <t>startprepare concept note for cop 22 in marrakech</t>
  </si>
  <si>
    <t>Tinni and Maki reports, data on participants trained,  assessment of participants for ECOWAS,  training report, policy-day report, Manfred sent template to Maki</t>
  </si>
  <si>
    <t xml:space="preserve">follow up with status of stations in Univ of Nairobi and Dakar,  cover with contingencies </t>
  </si>
  <si>
    <t>ACMAD request quotations from Nairobi and Dakar, ACMAD write a request to use contingencies to AUC attaching the quotations</t>
  </si>
  <si>
    <t>list of meta data from Mauritania to be requested by Gedeon for Joyce</t>
  </si>
  <si>
    <t>colis, hangar, modification du réseau electrique pour mieux proteger les stations mESA</t>
  </si>
  <si>
    <t>preparer la reponse à lettre union africaine du 17 Juin 2016</t>
  </si>
  <si>
    <t xml:space="preserve">DG write to SADC-CSC and BDMS on the implementation of the grant </t>
  </si>
  <si>
    <t>short term expert to look at reports of AUC and REC to see how they use the service of ACMAD, CSC should provide inputs to 4.3 indicator</t>
  </si>
  <si>
    <t>Review table of indicators from Manfred</t>
  </si>
  <si>
    <r>
      <t xml:space="preserve">andre prepare the report on climate resilient infrastructure summit for source of verification in the logframe, Gedeon prepare report for  P-IND3,   Buhari report on the status of GIS  capability to be online for  R_IND1.2; report showing 6000 users access to website R_IND1.2; R2_IND2.4 need a report on service provision and a report on milestones and service release ( Mbaiguedem et Diasso) , R2_IND2.5 on GIS supported verification report of the forecasts ( Hubert update coulibally report);   MoU with SADC Pending, R3_IND3.1 joint visibility ebents reports ( PRESASS_CONTR01 for ecowas and CONTR_01 for IGAD ) from Gedeon and maki;   R3_IND3.2 report on collaboration with European institutions ( write a report on Barcelona SDS  products received since last year and how it was use for vigilance by Ministry of health by Andre), R3_IND3.2 incorporation of services in reporting cycle of institutions need to seek for a feedback on the AUC recent request submitted by Jolly,  R4_IND4.1 policy dialogue day reports from AGRHYMEt and ICPAC ( Tini Gedeon and Maki),  R4_IND4.2  Climate and climate change Services advocacy for DRM preparedness with report from Climate Resilient summit in Addiss mission report andre,   Joyce quaterly report on unser feedback, </t>
    </r>
    <r>
      <rPr>
        <b/>
        <sz val="11"/>
        <color theme="1"/>
        <rFont val="Calibri"/>
        <family val="2"/>
        <scheme val="minor"/>
      </rPr>
      <t xml:space="preserve">Source for verivication for R4_IND4.3 to be discussed and collected, </t>
    </r>
    <r>
      <rPr>
        <sz val="11"/>
        <color theme="1"/>
        <rFont val="Calibri"/>
        <family val="2"/>
        <scheme val="minor"/>
      </rPr>
      <t xml:space="preserve"> R5_IND5.3 number of trained experet at regional level (gedeon confirm number for ecowas and Maki confirm number for IGAD);   </t>
    </r>
    <r>
      <rPr>
        <b/>
        <sz val="11"/>
        <color theme="1"/>
        <rFont val="Calibri"/>
        <family val="2"/>
        <scheme val="minor"/>
      </rPr>
      <t xml:space="preserve"> R5_IND5.5  add 2 trainees from Niger DMN and 3 from Mauritania ,  </t>
    </r>
    <r>
      <rPr>
        <sz val="11"/>
        <color theme="1"/>
        <rFont val="Calibri"/>
        <family val="2"/>
        <scheme val="minor"/>
      </rPr>
      <t xml:space="preserve">R6 IND6.1.1 to be confirm with HD by Manfred and Gilles training mission report to ICPAC and meeting report with AGRHYMET,  R6_IND6.3.1.2 quartely report on the status of website, </t>
    </r>
    <r>
      <rPr>
        <b/>
        <sz val="11"/>
        <color theme="1"/>
        <rFont val="Calibri"/>
        <family val="2"/>
        <scheme val="minor"/>
      </rPr>
      <t>R6_IND6.3.2.2 RCOFS report from Ouaga by Gedeon</t>
    </r>
    <r>
      <rPr>
        <sz val="11"/>
        <color theme="1"/>
        <rFont val="Calibri"/>
        <family val="2"/>
        <scheme val="minor"/>
      </rPr>
      <t xml:space="preserve">,  and participation to international events Climate resilient ifrastructure workshop report and GECEAO report by Gedeon,  reports on service user feedbacks how to increase the rate?  R6_IND6.3.3 quartely report on user aceess to website by joyce, </t>
    </r>
  </si>
  <si>
    <t>June 22_24 2016</t>
  </si>
  <si>
    <t>Review Manfred and Gilles inputs on the conept paper for Cop 22</t>
  </si>
  <si>
    <t>Meet with gilles and manfred on CSC dates  with option to use EUMETSAT forum and MESA Forum</t>
  </si>
  <si>
    <r>
      <t xml:space="preserve">Discuss with Gilles on processing applications,   _collect and organize documentation _ need for priority list _Mandfred can not accept that people with no responsibility on recruitment waste time, avoid committees wasting time,  envisage to ask availability and acceptance of salary, use a pool of experts, Coordinator to explain the rules that the recruitment committee should follow, </t>
    </r>
    <r>
      <rPr>
        <b/>
        <sz val="11"/>
        <color theme="1"/>
        <rFont val="Calibri"/>
        <family val="2"/>
        <scheme val="minor"/>
      </rPr>
      <t>discretion is</t>
    </r>
    <r>
      <rPr>
        <sz val="11"/>
        <color theme="1"/>
        <rFont val="Calibri"/>
        <family val="2"/>
        <scheme val="minor"/>
      </rPr>
      <t xml:space="preserve"> required and is a rule,  </t>
    </r>
    <r>
      <rPr>
        <b/>
        <sz val="11"/>
        <color theme="1"/>
        <rFont val="Calibri"/>
        <family val="2"/>
        <scheme val="minor"/>
      </rPr>
      <t>no message goes ou</t>
    </r>
    <r>
      <rPr>
        <sz val="11"/>
        <color theme="1"/>
        <rFont val="Calibri"/>
        <family val="2"/>
        <scheme val="minor"/>
      </rPr>
      <t>t of the room, the</t>
    </r>
    <r>
      <rPr>
        <b/>
        <sz val="11"/>
        <color theme="1"/>
        <rFont val="Calibri"/>
        <family val="2"/>
        <scheme val="minor"/>
      </rPr>
      <t xml:space="preserve"> final word is the DG</t>
    </r>
    <r>
      <rPr>
        <sz val="11"/>
        <color theme="1"/>
        <rFont val="Calibri"/>
        <family val="2"/>
        <scheme val="minor"/>
      </rPr>
      <t xml:space="preserve">, </t>
    </r>
    <r>
      <rPr>
        <b/>
        <sz val="11"/>
        <color theme="1"/>
        <rFont val="Calibri"/>
        <family val="2"/>
        <scheme val="minor"/>
      </rPr>
      <t xml:space="preserve">Committee should recommend </t>
    </r>
    <r>
      <rPr>
        <sz val="11"/>
        <color theme="1"/>
        <rFont val="Calibri"/>
        <family val="2"/>
        <scheme val="minor"/>
      </rPr>
      <t xml:space="preserve">and </t>
    </r>
    <r>
      <rPr>
        <b/>
        <sz val="11"/>
        <color theme="1"/>
        <rFont val="Calibri"/>
        <family val="2"/>
        <scheme val="minor"/>
      </rPr>
      <t>the last word on the recommendations comes from the Project Manager</t>
    </r>
    <r>
      <rPr>
        <sz val="11"/>
        <color theme="1"/>
        <rFont val="Calibri"/>
        <family val="2"/>
        <scheme val="minor"/>
      </rPr>
      <t xml:space="preserve"> </t>
    </r>
  </si>
  <si>
    <t>june 27 2016</t>
  </si>
  <si>
    <t>Serges to follow up registration for COP 22, provide the participants list for PRESASS/REGTE-01 ECOWAS to Joyce for the ACMAD MESA target group contact list</t>
  </si>
  <si>
    <t>cover page of fact sheet on climate services and state of disaster declarations made</t>
  </si>
  <si>
    <t>Start next printing of weekly reports with week 89</t>
  </si>
  <si>
    <t>review weekly reports of system admin and database administrator of MESA</t>
  </si>
  <si>
    <t>Brief the DG for progress</t>
  </si>
  <si>
    <t xml:space="preserve">Medje justifier le solde du fond de roulement, vérifier qu'il y a pas de TVA et les frais d'assurances , sur la base du plus récent relevé bancaire, </t>
  </si>
  <si>
    <t xml:space="preserve">engage users upfront to define and create user driven information,  combine as much as possible in situ and satellite data ,  build skills, share good practices and build multidisciplinary teams, no single institution can develop climate services and decision making tools alone,  partnerships and consortia are key, technical capacity and organizational capacity are key,  Exhange with servir hubs, adapt servire tools to WA, </t>
  </si>
  <si>
    <t>Prepare an advisory bulletin (BMS) for  above average precipitation , high flows with responee measures  use Environment Canada as reference</t>
  </si>
  <si>
    <t>prepare info for quarterly report April-June 2016</t>
  </si>
  <si>
    <t>signature of administrative docs from Gilles , prepare my  june weekly report and timesheets</t>
  </si>
  <si>
    <t>Review and finalize of the updated indicator table and chart;</t>
  </si>
  <si>
    <t>June 28_29 2016</t>
  </si>
  <si>
    <t>presentation validation des candidatures,  Amendements et  validation de la grille de sélection,  evaluation des candidatures séléctionées pour CCA et  expert development de site web</t>
  </si>
  <si>
    <t>June 30 2016</t>
  </si>
  <si>
    <t>review the report on ACMAd RCC capacity assessment by issa lele for AMCOMET and WISER UK DFID programme</t>
  </si>
  <si>
    <t>Africa dryland week invitation received and analyzed</t>
  </si>
  <si>
    <t>C’est dans ce contexte que la Commission de l'Union africaine organise la troisième
(3eme) semaine africaine des terres arides qui se tiendra du 8 au 12 août 2016, juste
avant la Conférence sur la sécheresse organisée par le Gouvernement de la
République de Namibie et l’UNCCD à Windhoek, les 15-18 août 2016.</t>
  </si>
  <si>
    <t>3rd Africa dry land week and UNCCD drought conference,  5_12 august 2016 and 15_18 August 2016</t>
  </si>
  <si>
    <t>Africa dry land week objective is to strengthen resilience of african dry lands</t>
  </si>
  <si>
    <r>
      <t xml:space="preserve">l'organisation de la deuxième semaine des terres arides Africaines à N'Djamena, République du Tchad, en 2014, </t>
    </r>
    <r>
      <rPr>
        <b/>
        <sz val="11"/>
        <color theme="1"/>
        <rFont val="Calibri"/>
        <family val="2"/>
        <scheme val="minor"/>
      </rPr>
      <t>présentant à nouveau les potentialités économiques et les opportunités d'investissement dans les terres arides africaines.  Il va sans dire que les terres arides produisent la grande quantité de nourriture consommée en Afrique Plus important encore, les zones arides
détiennent plus de la moitié de la population en Afrique.  Plus important encore, les zones arides
détiennent plus de la moitié de la population en Afrique</t>
    </r>
  </si>
  <si>
    <t>le but du la journés des terres arides en Afrique en Namibie est de profiler et promouvoir les investissements dans
les terres arides africaines.</t>
  </si>
  <si>
    <r>
      <t xml:space="preserve">Africa Drought Policy Conference, Windhoek, Namibia, The conference is a follow-up to the 2013 High Level Meeting on National Drought Policy, </t>
    </r>
    <r>
      <rPr>
        <b/>
        <sz val="11"/>
        <color theme="1"/>
        <rFont val="Calibri"/>
        <family val="2"/>
        <scheme val="minor"/>
      </rPr>
      <t>june 29 and 30 attent recruitment committee meetings for short term experts on CCA, web development and Management, Drought and seasonal forrecasts, GIS</t>
    </r>
  </si>
  <si>
    <r>
      <t xml:space="preserve">deskstop study of drought using declaration of March 2013 in Geneva, in the ppt: - use ACMAD-MESA products to </t>
    </r>
    <r>
      <rPr>
        <b/>
        <sz val="11"/>
        <color theme="1"/>
        <rFont val="Calibri"/>
        <family val="2"/>
        <scheme val="minor"/>
      </rPr>
      <t>show shifts in drought patterns and possible increase in the frequency, sverity and duration of droughts, thus further increasing the risk of social , economic and environmental losses, Facts: countries continue to respond in reactive, crisis management mode</t>
    </r>
  </si>
  <si>
    <r>
      <t>Countries need to</t>
    </r>
    <r>
      <rPr>
        <b/>
        <sz val="11"/>
        <color theme="1"/>
        <rFont val="Calibri"/>
        <family val="2"/>
        <scheme val="minor"/>
      </rPr>
      <t xml:space="preserve"> understand the need for improved risk management strategies </t>
    </r>
    <r>
      <rPr>
        <sz val="11"/>
        <color theme="1"/>
        <rFont val="Calibri"/>
        <family val="2"/>
        <scheme val="minor"/>
      </rPr>
      <t xml:space="preserve">and </t>
    </r>
    <r>
      <rPr>
        <b/>
        <sz val="11"/>
        <color theme="1"/>
        <rFont val="Calibri"/>
        <family val="2"/>
        <scheme val="minor"/>
      </rPr>
      <t>develop preparaedness plans to reduce risk</t>
    </r>
  </si>
  <si>
    <t>July 01 2016</t>
  </si>
  <si>
    <t xml:space="preserve"> Scientific progress in drought monitoring and early warning show ACMAD's products with seasonal forecasting</t>
  </si>
  <si>
    <r>
      <t xml:space="preserve">measures needed to reduce impacts of cur rent drought and as well as vulnerability to future occurrences, relief should be </t>
    </r>
    <r>
      <rPr>
        <b/>
        <sz val="11"/>
        <color theme="1"/>
        <rFont val="Calibri"/>
        <family val="2"/>
        <scheme val="minor"/>
      </rPr>
      <t>targeted and timely</t>
    </r>
  </si>
  <si>
    <t>synergies between drought relief, prepredness, mitigation and adaptation actions for long term resilience</t>
  </si>
  <si>
    <t>Establish national, regional, drought management policies</t>
  </si>
  <si>
    <r>
      <t xml:space="preserve">Event
African Drought Conference
This meeting will focus on the theme, 'Enhancing resilience to drought events on the African Continent'. The Ministry of Environment and Tourism in Namibia will organize this event in follow up to its role as UNCCD COP11 President and to the outcomes of the high-level meeting on national drought policies (HMNDP) held in Geneva in 2013. The conference will focus on identifying the specific needs of African countries in the area of effective drought mitigation, with a view to developing a strategic framework for enhancing resilience to drought events on the African continent. </t>
    </r>
    <r>
      <rPr>
        <b/>
        <sz val="11"/>
        <color theme="1"/>
        <rFont val="Calibri"/>
        <family val="2"/>
        <scheme val="minor"/>
      </rPr>
      <t>The overall objective of the Conference is to come up with an overarching strategic framework for Africa that will enhance resilience to the impact of drought events. It is expected that the Conference will set in motion the process to develop a strategic framework for enhancing resilience to drought at the African level that will contribute to poverty alleviation, economic development and enhance environmental and human well-being</t>
    </r>
    <r>
      <rPr>
        <sz val="11"/>
        <color theme="1"/>
        <rFont val="Calibri"/>
        <family val="2"/>
        <scheme val="minor"/>
      </rPr>
      <t>. The work of the Conference will be guided by an agenda for action white paper document, which will be circulated in advance of the conference.  
dates:
15-19 August 2016  
location:
Windhoek, Namibia  
contact:
Yolande Witbooi  
e-mail:
adc@met.gov.na
www:
http://www.unccd.int/en/media-center/MediaNews/Pages/highlightdetail.aspx?HighlightID=445
read more: http://nr.iisd.org/events/africa-drought-policy-conference/</t>
    </r>
  </si>
  <si>
    <t xml:space="preserve">http://nr.iisd.org/events/africa-drought-policy-conference/ </t>
  </si>
  <si>
    <t>June salaries paid,  need to make sure that timesheets up to June 2016 for all staff are available before paying July 2016</t>
  </si>
  <si>
    <t>July 04 2016</t>
  </si>
  <si>
    <t>duscuss policy update with officer from GAMBIA , prepare the update to cabinet of the president in THE GAMBIA, review GPCs products for JAS and ASO 2016</t>
  </si>
  <si>
    <t xml:space="preserve">emails of DG to prepare jul 14, 2016 presentation at AGRHYMET, </t>
  </si>
  <si>
    <t>Constituer une base de données climatologiques provenant des dérivées de produits EUMETSAT et autres/NOAA, voir le rapport RCC et les catalogues de Services MESA, on s'appuie sur les archives iri</t>
  </si>
  <si>
    <t>Review and update the draft report for recruitment of DSF, CCA, Web and GIS experts</t>
  </si>
  <si>
    <t>Bonjour André,
Comme tu le sais, j'ai été invité à plusieurs rencontres et je dois y faire des présentations. Je souhaiterais que nous en parlions notamment les éléments constitutifs de chaque présentation. Dès que tu as un petit temps, me faire signe. je te rappelle que la première présentation est prévues à AGRHYMET le 14 Juillet. Il s'agira de présenter ACMAD et aussi, de faire des propositions pour que le projet SERVIR/WA ait des chances de succès. De telles propositions seront tirées de l'expérience de ACMAD avec ISCAIP. J'ai déjà rassemblé /ou écrit des documents et idées. Merci.</t>
  </si>
  <si>
    <t xml:space="preserve">important skype meeting tomorrow Friday 08 July 2016 morning with Massimo </t>
  </si>
  <si>
    <t xml:space="preserve">Prepare DG presentation on ACMAD for the SERVIR project inception (launch) meeting </t>
  </si>
  <si>
    <t xml:space="preserve">finalize 3 sucess stories on Acmad-MESA contribution to policy maling, on valuation of ACMAD-MESA servives by UNOCHA, ACMAD-MESAcontribution to early warning in the Sahel </t>
  </si>
  <si>
    <t>To upload on the website and send to policy makers of CAMDA-MESA</t>
  </si>
  <si>
    <t>visit of world bank consultant with a survey sheet to fill by ACMAD-MESA</t>
  </si>
  <si>
    <t>open offers for audit 2015/14 of ISACIP project</t>
  </si>
  <si>
    <t>review MoU with ARC</t>
  </si>
  <si>
    <t>review doc from Diasso on CCA service</t>
  </si>
  <si>
    <t>jul 07 , 08 2016</t>
  </si>
  <si>
    <t>review DSF bulletin JAS and ASO 2016</t>
  </si>
  <si>
    <t>Jul 11 2016</t>
  </si>
  <si>
    <t>review presentation on SERVIR at AGRHYMEt and submit to DG</t>
  </si>
  <si>
    <t>reminder to transfer balance funds made to AMA ethiopia</t>
  </si>
  <si>
    <t xml:space="preserve">Earth Observations for Global Health: GEO welcomes World Health Organization participation
Geneva – 11 July, 2016 - The Group on Earth Observations announces a new partnership to strengthen use of technology to improve global health through an agreement with the World Health Organization. The announcement was made during the GEO 37th Executive Committee Meeting held in Geneva on 6 – 7 July.
Eight new organizations joined GEO: Association of Geospatial Industries (AGI), African Regional Centre for Space Science and Technology Education-English (ARCSSTEE), Arab States Research and Education Network (ASREN), Global Flood Partnership (GFP), Humanitarian Open Street Map (HOT), Integrated Carbon Observation System (ICOS), World Ocean Council (WOC) and World Health Organization (WHO). 
Public health is a key area where Earth observations can help address global challenges such as those identified in the Sustainable Development Goals, under Goal 3, Good Health and Well-being. GEO promotes use of applications to visualize data in order to make improved decisions to attain the Agenda 2030 aim to leave no one behind.
"WHO sees participation in GEO as a positive step towards use of Earth observations for improved decision making on Public health” says Dr. Ed Kelley, director of Service Delivery and Safety Department at WHO, who will serve as the representative of WHO to GEO.”
“The use of geospatial data is critical to advancing disease detection and containment efforts. Being part of GEO would allow WHO secretariat and its member states to benefit from the space-based technologies” says, Dr. Ramesh Krishnamurthy, Senior Advisor, who serves as the alternate representative of WHO to GEO.
GEO’s China Chair Dr. Liao Xiaohan, Deputy Director General, Institute of Geographic Sciences and Natural Resources Research, Chinese Academy of Sciences, stated, “Public health is central to development and we must improve our efforts to harness Earth observations technologies to visualize the accessibility of health centers, to monitor air quality and to track pollutant and disease outbreaks.”
All GEO activities are underscored by the need for a coordinated response to climate change, and the carbon observation activities of ICOS, another new Participating Organization confirmed today, is designed to help countries report as required under the Paris Agreement of the United Nations Framework Convention on Climate Change. The Global Flood Partnership uses Earth observations to prepare for and mitigate flood damage and the Humanitarian Open Street Map helps relief workers pinpoint disaster sites, both tools contributing to agreements under the Sendai Framework for Disaster Risk Reduction.
In addition to Liao, the GEO Executive Committee Co-Chairs include Robert-Jan Smits, Director-General of DG Research and Innovation (European Commission); Philemon Mjwara, Director-General, Department of Science and Technology (South Africa) and Dr. Kathryn Sullivan, Administrator of the US National Oceanic and Atmospheric Administration (NOAA).
GEO is a partnership of governments and organizations that envisions “a future wherein decisions and actions for the benefit of humankind are informed by coordinated, comprehensive and sustained Earth observations”. GEO Member governments include 102 nations and the European Commission, and 103 Participating Organizations comprised of international bodies with a mandate in Earth observations.
Together, the GEO community is creating a Global Earth Observation System of Systems (GEOSS) that will link Earth observation resources world-wide across multiple Societal Benefit Areas - Biodiversity and Ecosystem Sustainability, Disaster Resilience, Energy and Mineral Resources Management, Food Security, Infrastructure &amp; Transportation Management, Public Health Surveillance, Sustainable Urban Development and Water Resources Management - and make those resources available for informed decision-making.
</t>
  </si>
  <si>
    <t>t</t>
  </si>
  <si>
    <t>Tem 7 dates 26 to 30 September invite admin experts</t>
  </si>
  <si>
    <t>1. Introduction to the Geoportal session
2. Sending data from the eStation to the geoportal: software, configuration and usage
3. Registering eStation meta-data in Geonetwork
4. Geonetwork interface: configurations and permissions
5. Metadata (ISO 19139) and their templates
6. Test cases with different types of data
7. Test case continued
8. Linking to other services (eg. Maproom)
9. Harvesting other catalogues (toward a continental geoportal)</t>
  </si>
  <si>
    <t>training program for admin at TEM 7</t>
  </si>
  <si>
    <t>prepare servir kickoff jul 14 and 15 2016</t>
  </si>
  <si>
    <t>The Dan Irwin, SERVIR Program Director at NASA will moderate your panel session. In preparation for your panel presentation, please prepare remarks that respond to the following questions. Further guidance is attached as well.
 1.       What are the priorities for environmental management and resilience to climate change in your geographical area of work that earth observation and geospatial analysis can contribute to address?
2.       What are the main challenges for the use of earth observation and geospatial analysis in your geographical area of work (in relation to question 1)?
3.       What are the solutions to address these challenges (in relation to question 2)?
4.       What solutions are being implemented (with what involvement of your organization eventually)?
5.       What are the gaps SERVIR/WA can help fill (in relation to questions 3&amp;4)? How and with who?</t>
  </si>
  <si>
    <t>jul 12 2016</t>
  </si>
  <si>
    <t>revise DSF bulletin JAS and ASO 2016, discuss with Njau</t>
  </si>
  <si>
    <t>budget execution analysis as of June 2016</t>
  </si>
  <si>
    <t>skype to massimo who is in Italy, look for robert skype address</t>
  </si>
  <si>
    <t xml:space="preserve">do you have a climate change assessment service </t>
  </si>
  <si>
    <t xml:space="preserve">technical notes on scenario, climate 2014, 2015 state of climate, </t>
  </si>
  <si>
    <t xml:space="preserve">Robert to explain  reallocation  to AUC </t>
  </si>
  <si>
    <t>Skype with robert oACMAD MESA som technical notes, reports and briefs on CCA to be finalized and uploaded</t>
  </si>
  <si>
    <t>jul 18</t>
  </si>
  <si>
    <t>Jul 19</t>
  </si>
  <si>
    <t>jul 19 2016</t>
  </si>
  <si>
    <t xml:space="preserve">Day 1 of the climate health workshop in Dakar Ngor Diarama, </t>
  </si>
  <si>
    <t>opening at 10 AM , by comminication officer anacim, program clim-health Africa of NOAA/NCEP, welcome ACMAD, USAID, US embassy, University, working on climate , health and environment.  NOAA, USAID, Ministry of environment, Ministry of livestock, health</t>
  </si>
  <si>
    <t>presentation of the objectives of the workshop by Aida Diongue,objective of the NFCS , legal basis  she summarized recommendations from the NFCS last validation workshop</t>
  </si>
  <si>
    <t>NWS climate and health initiative by wassila:  Goals and functions, contribution of NWS, NWS climate health Africa, thematic areas ( heat waves, water diseases …), tasks: communicate science and services to health, innovation science, develop tools&amp;technologies, transfer research, promote commercialization, create&amp;leverage partnerships, engage stakeholders</t>
  </si>
  <si>
    <t>overarching goal: contribute to climate based early warning for public health</t>
  </si>
  <si>
    <t>expectations from the workshop: discuss , contribute to needs idntification and partnership building</t>
  </si>
  <si>
    <t xml:space="preserve">Afrimet is the conference of Directors of West African mets,  AEMET trained experts on Barcelona SDS WA products, organized workshops on links between weather, climate and health services in oct 2009, Climate _Health Working groups established with 2 focal points per country, </t>
  </si>
  <si>
    <t>paper by AEMET :   Health MET between AEMET and West Africanmet,  www.afrimet.org</t>
  </si>
  <si>
    <t>Analysis of meningitis cases and forecasts produced and published on afrimet website, problems of healthmet project: stability of Met Service personnel, political instability, world economic crisis, action plans very general lack of capacity and needs assessments; conclusions:  revise HealthMet project on climate impacts on health and provision of early warning for health</t>
  </si>
  <si>
    <t>Steps for EWS:  Establish health areas, analyse climate and health data, pre-operational EWS products, validation of results</t>
  </si>
  <si>
    <t>The 2016 Afrimet plan has planned to benefit from ACMAD's Climate Health bulletin how to implement</t>
  </si>
  <si>
    <r>
      <t xml:space="preserve">Yaka: Presented the national working group on climate-health with activities and responsibilities. </t>
    </r>
    <r>
      <rPr>
        <b/>
        <sz val="11"/>
        <color theme="1"/>
        <rFont val="Calibri"/>
        <family val="2"/>
        <scheme val="minor"/>
      </rPr>
      <t xml:space="preserve">Funding of the work plans is the current problem. </t>
    </r>
  </si>
  <si>
    <t>needs training, operationalization of research results, vulnerability assessments, needs of parameterss wind ( dispersion of pollutans …), temperatures, rainfall, humidity, tresholds. A sample of climate services needs was presented by Senegal ministry of health</t>
  </si>
  <si>
    <t>paper on climate fctors influencing health:  climate act on mosquitos and humans, duration of parasite in mosquito depend on temperature, rainfall and humdity, below humidity of 50% the parasite cannot develop,  below 15°and to 18°C the parasite does not evolve, above 37°C the parasite die in mosquito body, Rainfall act on the population of mosquitos,  vegtation, humidity, temperature are modulated by rainfall, use of degree days as indicators was given taken from medical study thesis in senegal in 1969, the method was develop in Russia</t>
  </si>
  <si>
    <t xml:space="preserve">climate info needed months in advance for mosquito nets distribution, intervention 4 months before epidemics, gradient up to 25 cases for 1000 people is epidemics , PNLP to eliminate transmission in northern senegal, weekly monitoring of rain and cases ,  pic in October , November now while it was August_September previously, In areas of high transmission rainfall helps, while reverse is the case in low transmission areas, when to treat massively?  </t>
  </si>
  <si>
    <r>
      <t xml:space="preserve">pascal yaka paper on meningitis surveillance and forecasting:  show meningitis belt, brtween 300 and 1000mm; dust, temp, wind, humidity, </t>
    </r>
    <r>
      <rPr>
        <b/>
        <sz val="11"/>
        <color theme="1"/>
        <rFont val="Calibri"/>
        <family val="2"/>
        <scheme val="minor"/>
      </rPr>
      <t>alert 5/100000</t>
    </r>
    <r>
      <rPr>
        <sz val="11"/>
        <color theme="1"/>
        <rFont val="Calibri"/>
        <family val="2"/>
        <scheme val="minor"/>
      </rPr>
      <t xml:space="preserve"> a week, epidemic </t>
    </r>
    <r>
      <rPr>
        <b/>
        <sz val="11"/>
        <color theme="1"/>
        <rFont val="Calibri"/>
        <family val="2"/>
        <scheme val="minor"/>
      </rPr>
      <t>10/100000</t>
    </r>
    <r>
      <rPr>
        <sz val="11"/>
        <color theme="1"/>
        <rFont val="Calibri"/>
        <family val="2"/>
        <scheme val="minor"/>
      </rPr>
      <t xml:space="preserve"> a week, 10% death in case of epidemics. How to use climate meningitis relationships to forecasts: Prospective analysis, statistical analysis, </t>
    </r>
    <r>
      <rPr>
        <b/>
        <sz val="11"/>
        <color theme="1"/>
        <rFont val="Calibri"/>
        <family val="2"/>
        <scheme val="minor"/>
      </rPr>
      <t>correlations high in november and december climate and emergence of cases in January Feb,</t>
    </r>
    <r>
      <rPr>
        <sz val="11"/>
        <color theme="1"/>
        <rFont val="Calibri"/>
        <family val="2"/>
        <scheme val="minor"/>
      </rPr>
      <t xml:space="preserve">   Composite analysis at seasonal timescales, forecast model based on winds, use of anomalies maps  of specific humidity in OND, </t>
    </r>
  </si>
  <si>
    <r>
      <t xml:space="preserve">paper on meningitis in Senegal:  death of meningitis in parts of Senegal with epidemics in 1998, 1999, 2000, socio-demographic data controls epidemic expansion, harmattan index based on temp, humidity, winds,   </t>
    </r>
    <r>
      <rPr>
        <b/>
        <u/>
        <sz val="11"/>
        <color theme="1"/>
        <rFont val="Calibri"/>
        <family val="2"/>
        <scheme val="minor"/>
      </rPr>
      <t xml:space="preserve">humidity below 30% meningitis epidemics occurs in Niakhar senegal, need an index with climate and societal input data, </t>
    </r>
  </si>
  <si>
    <t xml:space="preserve">prof Fall Mamadou:   70 000 deaths due to heat waves, climate influence pollutants, WHO 7 millions deaths /year, bad air quality and climate change generate health risks, gazeous pollutants list, particulate matters in Dakar characterized , solid pollutants also,  pollutants usually cross the WHO thresholds, </t>
  </si>
  <si>
    <t>highmorbidity in wet years</t>
  </si>
  <si>
    <t xml:space="preserve">diversity of parasite type in savanah with small tree areas </t>
  </si>
  <si>
    <t xml:space="preserve">IRD epidemics in 2005 paper:   cholera cases in Senegal and preipitation , seven day accumulated rainfall above 200mmm is an indicator of high cholera cases, SST gradient in 2015 since March explained the cholera, </t>
  </si>
  <si>
    <t>use mobile phone to track mobility in case of epidemics</t>
  </si>
  <si>
    <t>papers on existing ews for healt: P yaka for burkina faso stations in burkina and Senegal, descriptive analysis of anomaly maps, vigilance products of ACMAd, bulletins on dust monitoring in Senegal.  Wassila presented forecasts of 2010 heat wave in West Africa as well as hazards outlooks for food security; presentation of diseases surveillance systems in Senegal, Burkina Faso and Mali,  including national frameworks for climate services</t>
  </si>
  <si>
    <t xml:space="preserve">Visit LPA for MESA training modules on CCA, one module on technical notes, one module on CCA reports, one module on brief for policy and decision makers, review the procurement processes for site survey, soil analysis, construction works, cost  1,9 million for constuction and cabling, 1,8 million for control  and 800 000 for site survey, Presentation of sample CCA technical note, report and brief from state of climate in 2015, Procedures to generate each product to be well documented for training purposes, </t>
  </si>
  <si>
    <t>Group meetings on climate and helath hold animal and human health sectors identified , need to categirizee parameters that influence diseases, a table was then drawed with 4 columun, diseases, parameters, spatial scale, temporature scale</t>
  </si>
  <si>
    <t xml:space="preserve">products , parameters,  </t>
  </si>
  <si>
    <t>3 diseases malaria, meningitis and rift valley fever</t>
  </si>
  <si>
    <t>one group discuss climate parameters: a table with parameters, diseases ( meningitis, maaria, rift valey fever): what are the products for health decision  making</t>
  </si>
  <si>
    <t>follow up recruitments with Mozambique, clifford and Njau on CCA</t>
  </si>
  <si>
    <r>
      <t xml:space="preserve">Climate information needs: parameters ( dust, air quality, humidity, heat, cold, radiation, precip, floods, drougths, surface water, </t>
    </r>
    <r>
      <rPr>
        <b/>
        <sz val="11"/>
        <color theme="1"/>
        <rFont val="Calibri"/>
        <family val="2"/>
        <scheme val="minor"/>
      </rPr>
      <t xml:space="preserve"> a table with climate variables, problems noted, solutions proposed and comments </t>
    </r>
  </si>
  <si>
    <t>group 1  on non transmissible diseases addressed priority diseases</t>
  </si>
  <si>
    <t>Discuss a post climate workshop action plan</t>
  </si>
  <si>
    <t>groups presented their outputs and discussions followed by a draft action plan is available</t>
  </si>
  <si>
    <t>Jul 21 2016</t>
  </si>
  <si>
    <t>Jul 25 2016</t>
  </si>
  <si>
    <t>Jul 20 2016</t>
  </si>
  <si>
    <t xml:space="preserve">major activities of the week:  _ 3  technical notes, reports and briefs for CCA , revise SDP for the two services,  _COP 22 exhibition AUC,  </t>
  </si>
  <si>
    <t>update the factsheet on success stories</t>
  </si>
  <si>
    <t>prepare the ppt for Africa dry land week</t>
  </si>
  <si>
    <t>jul 26 2016</t>
  </si>
  <si>
    <t>jul 27 2016</t>
  </si>
  <si>
    <t>draft programme of work and timelines for 3 short term experts on CCA ( Njau, Clifford and Mozambican)</t>
  </si>
  <si>
    <t xml:space="preserve">draft 2 presentations on climate EO based tools, product and services /// Role of Met information for building resilience in arid lands two drafts finalized to be sent to DG </t>
  </si>
  <si>
    <t>Jul 28 2016</t>
  </si>
  <si>
    <t>2 success stories 8 and 9, a newsletter reviewed for submission to Hailu as contribution to overall MESA newslettter</t>
  </si>
  <si>
    <t>Jul 29 2016</t>
  </si>
  <si>
    <t>Swiocof-05 Teleconf at 14:00 Geneve time or 13:00 hrs Niamey time</t>
  </si>
  <si>
    <t xml:space="preserve">njau work programme finalized, start briefing for Aug-Nov 2016 season with profile for precipitation </t>
  </si>
  <si>
    <t xml:space="preserve">WMO ENSO update and NOAA/IRI ENSO  status analysis </t>
  </si>
  <si>
    <t>prepare and attend SWIOCO-05 preparatory meeting online</t>
  </si>
  <si>
    <t>outcome of the online meeting: invitation letters by IOC including basic requirements and laptops/software, draft concept and agenda by andre and bernadot,  invitation letter with concept as annex, datasets required sent out with andre inputs</t>
  </si>
  <si>
    <t>talk at TEM on CCA the status, find out about realloccation, technical note,  check on the reallocation, HD expert on climate change   Andre,
To summarise our call earlier today on the Climate Change Assessment Service:
1.       You now have a short term expert on climate change assessment paid for through the grant. He is producing the products listed in the service development plan for climate change assessment, (such as Projected change in number of warm nights[TN90p], Projected change in Warm Spell Duration Index [WSDI], Projected change in maximum five-day precipitation [RX5day], Projected change in maximum Consecutive Wet Days [CWD], Projected change in maximum Consecutive Dry Days [CDD]).
2.       This is because of the difficulties in attracting a long term expert.
3.       For this to continue budget needs to be re-allocated from budget lines for long term expert to short term expert, which is part of a budget request in process.
4.       The STE is addressing service levels 1 and 2 of this service.
5.       Products inform a Technical Note which informs a Report which is used to create a brief (service level 3).
6.       Level 3 needs a different expert who can understand Levels 1 and 2, but then communicate this to policy makers.
7.       The production of briefs using this information can be done in house with the Communications Officer.
8.       So an expert from HD is still required for this level. Andre has not seen the list as a result of the second round of advertising?
9.       This will be part of a TEM 7 session on making all services fully operational.
 ACTIONS
 a.       Andre to send examples of the Technical Notes to RB when available.
b.      Robert to check status of the re-allocation request in Addis.
c.       Robert to check status of the HD recruitment for a climate change expert.
 B.  The letter is with AUC to send to EU on the budget changes. According to Abraham and Pierre this is more about salary changes than budget re-allocation. I cannot advise any more on this, not my area of expertise.</t>
  </si>
  <si>
    <t>August 01, 2016</t>
  </si>
  <si>
    <t xml:space="preserve">major activities of the week: signe njau contract, follow preparation for arrival of Hubert, April-june quarterly report,   prepare ACMAD /CED report </t>
  </si>
  <si>
    <t>preparation of ACMAD/CED Jan-June 2016</t>
  </si>
  <si>
    <t>Jan to June draft CED report done and submitted to DDG</t>
  </si>
  <si>
    <t>August 02 2016</t>
  </si>
  <si>
    <t>August 03 2016</t>
  </si>
  <si>
    <t>aug 04 2016</t>
  </si>
  <si>
    <t>prepare  letter to AMA on transfer of account balance with copy to AfD</t>
  </si>
  <si>
    <t>review timessheets of musanganire</t>
  </si>
  <si>
    <t>finalize CED semester report</t>
  </si>
  <si>
    <t>revise the presentations for dryland week</t>
  </si>
  <si>
    <t xml:space="preserve">deliverables expected newsletter 4 on CONTR 1, policy dialogue day, presass03 and ACMAD-MESA and PUM2015 stations, facksheets number 9, 10 in a new template,  12, 13 and 14 are new facheets, no presse release prepared, success stories 7 to 10 </t>
  </si>
  <si>
    <t>Tomorrow focus on  presentations for Namibia, concept for exhibition at COP 22  and swiocof05</t>
  </si>
  <si>
    <t>Papers for namibia reviewed with DGs comments, swicof5 and COP22</t>
  </si>
  <si>
    <t xml:space="preserve">exchange with Massmo and robert conclusions: a budget for ACMAD is still there, 60 days for NKE </t>
  </si>
  <si>
    <t xml:space="preserve">prepare concept for COP22 Africa pavillon exhibition _concept subimitted on Aug 05 2016  </t>
  </si>
  <si>
    <t>draft letter to AMA on transfert of vigirsk account balance from Ethiopia to Niamey ACMAD/Vigirisk</t>
  </si>
  <si>
    <t>message sent to Maki rejetting the hydrological training report</t>
  </si>
  <si>
    <t>Aug 08 2016</t>
  </si>
  <si>
    <t>GPCs contacts sent by Kumar</t>
  </si>
  <si>
    <t xml:space="preserve">Dear Francois and Andre,
As discussed in our teleconference, here are the contacts for the 12 GPCs (list available on http://www.wmo.int/pages/prog/wcp/wcasp/gpc/gpc.php), in the same order as on the web page:
1. GPC Beijing: Dr Peiqun Zhang (China), zhangpq@cma.gov.cn 
2. GPC CPTEC: Dr Caio Coelho (Brazil), caio.coelho@cptec.inpe.br
3. GPC ECMWF: Dr (Ms) Laura Ferranti (ECMWF), laura.ferranti@ecmwf.int
4. GPC Exeter: Dr Richard Graham (UK), richard.graham@metoffice.gov.uk
5. GPC Melbourne &amp; WMO LC-SVSLRF: Dr David Jones (Australia), d.jones@bom.gov.au
6. GPC Montreal: Dr Bertrand Denis (Canada), bertrand.denis@ec.gc.ca
7. GPC Moscow: Dr (Ms) Valentina Khan (Russian Federation), valentina_khan2000@yahoo.com 
8. GPC Pretoria: Dr Asmerom Beraki (South Africa), asmerom.beraki@weathersa.co.za
9. GPC Seoul &amp; WMO LC-LRFMME: Dr (Ms) Kyungsuk Cho (Republic of Korea), cks0716@korea.kr
10. GPC Tokyo: Dr Yuhei Takaya (Japan), ytakaya@met.kishou.go.jp
11. GPC Toulouse: Mr Jean-Michel Soubeyroux (France), jean-michel.soubeyroux@meteo.fr
12. GPC Washington: Dr Arun Kumar (United States), arun.kumar@noaa.gov
All the above are also quite familiar with RCOF concept, and you may request them for possible inputs for your RCOF discussions, even if they are unable to attend.
All the best,
Kumar.
</t>
  </si>
  <si>
    <t xml:space="preserve">aug 09 2016 </t>
  </si>
  <si>
    <t xml:space="preserve">monitoring and End of contract meeting with Musanganire including Serge for follow up activities. Serges by end of august should create video with COP 21, MESA forum and kick-off, AMCOMET,  Musanganire by end of week produce a video with ppt like fewsnet. </t>
  </si>
  <si>
    <t>email sent to AMA requesting transfer of balance in vigirisk fund</t>
  </si>
  <si>
    <t>Meeting at Ministry of transport in Niger to revise a ministerial decree/decision on the national GFCS</t>
  </si>
  <si>
    <t>Meeting for recruitment committee of System admin short term expert and project assisstant, meeting for procurement committee on office supplies and software -open and evaluate offers</t>
  </si>
  <si>
    <t>prepare the planning meeting for implementation of GFCS sahel project funded by USAID and Norway</t>
  </si>
  <si>
    <t xml:space="preserve">The meeting will fill implementation plan table </t>
  </si>
  <si>
    <t>Train two experts of Niger NMHSs on seasonal forecasting , prepare programme for PRESASS-03 and support preparation of Reg -Tr of Agrhymet ( Nafissa and Baoua)</t>
  </si>
  <si>
    <t>aug 11 2016</t>
  </si>
  <si>
    <t xml:space="preserve">meeting of recruitment committee on database admin and project assistant    applications 5, 6, 7, 8, 13 not relevant, 9 is  good, 4, 10 cab be considered,, 3 informatique de gestion, 2  admin système </t>
  </si>
  <si>
    <t>aug 12 2016</t>
  </si>
  <si>
    <t>In the morning recruitment committee meeting opening, and evaluation of CVs for ISACIP consultatnt on organizing ISACIP stakeholder workshop</t>
  </si>
  <si>
    <t>signature of bachir amadou timesheets</t>
  </si>
  <si>
    <t>SWIOCOF sept 19 to 23 2016 in Seychelles,  TEM 7 Sept 28, 30 in Mauritius, swiocog concept and programme was prepared, TEM programme was prepared with inputs on COP 22 preparations</t>
  </si>
  <si>
    <t>Prepare and finalize weekly reports for July up to mid august 2016</t>
  </si>
  <si>
    <r>
      <t xml:space="preserve">Drought is widely recognized as a slow creeping natural hazard that occurs as a consequence of the natural climatic variability. In recent years, concern has grown world-wide that droughts may be increasing in frequency and severity given the changing climatic conditions. Responses to droughts in most parts of the world are generally reactive in terms of crisis management and are known to be untimely, poorly coordinated and disintegrated. Consequently, the economic, social and environmental impacts of droughts have increased significantly worldwide. </t>
    </r>
    <r>
      <rPr>
        <b/>
        <sz val="9"/>
        <color theme="1"/>
        <rFont val="Calibri"/>
        <family val="2"/>
        <scheme val="minor"/>
      </rPr>
      <t>Because of their long-term socio-economic impacts, droughts are by far the most damaging of all natural disasters.</t>
    </r>
    <r>
      <rPr>
        <sz val="9"/>
        <color theme="1"/>
        <rFont val="Calibri"/>
        <family val="2"/>
        <scheme val="minor"/>
      </rPr>
      <t xml:space="preserve">
The context of current droughts calls for pro-active future actions to be able to cope with their associated imperatives. Despite the repeated occurrences of droughts throughout human history and their large impacts on different socio-economic sectors, no concerted efforts have ever been made to initiate a dialogue on the formulation and adoption of national drought policies. Without a coordinated, national drought policy that includes effective monitoring and early warning systems to deliver timely information to decision makers, effective impact assessment procedures, pro-active risk management measures, preparedness plans aimed at increasing the coping capacity, and effective emergency response programmes directed at reducing the impacts of drought, nations will continue to respond to drought in a reactive, crisis management mode. To provide this preventive support mechanism to drought-affected societies, the World Meteorological Organization (WMO) launched the Integrated Drought Management Programme (IDMP).
Moreover, in order to address the issue of national drought policy, WMO Congress at its Sixteenth Session held in Geneva in 2011 recommended the organization of a “High-level Meeting on National Drought Policy (HMNDP).” Accordingly, WMO, the Secretariat of the United Nations Convention to Combat Desertification (UNCCD) and the Food and Agriculture Organization of the United Nations (FAO), in collaboration with a number of UN agencies, international and regional organizations and key national agencies, plan to organize the HMNDP in Geneva in March 2013.
In the framework of IDMP activities, the HMNDP will provide practical insight into useful, science-based actions to address the key drought issues being considered by governments and the private sector under the UNCCD and the various strategies to cope with drought. National governments must adopt policies that engender cooperation and coordination at all levels of government in order to increase their capacity to cope with extended periods of water scarcity in the event of a drought. The ultimate goal is to create more drought resilient societies.
GOALS OF THE NATIONAL DROUGHT POLICIES
    Proactive mitigation and planning measures, risk management, public outreach and resource stewardship as key elements of effective national drought policy.
    Greater collaboration to enhance the national/ regional/global observation networks and information delivery systems to improve public understanding of, and preparedness for, drought.
    Incorporation of comprehensive governmental and private insurance and financial strategies into drought preparedness plans.
    Recognition of a safety net of emergency relief based on sound stewardship of natural resources and self-help at diverse governance levels.
    Coordination of drought programmes and response in an effective, efficient and customer-oriented manner. 
PROGRAMME FOR HMNDP
The HMNDP will start with a half day opening plenary (with a major keynote address) followed by three days of scientific segment and one and half days of the High Level segment for ministers. The detailed programme for both the scientific segment can be found under the tab on the left side and programme for the high level segments will be available in February 2013. 
SOME USEFUL INFORMATION ON NATIONAL DROUGHT POLICY CAN BE FOUND IN: 
Towards a Compendium on National Drought Policy – Proceedings of an Expert Team Meeting. Sivakumar, Mannava V.K., Raymond P. Motha, Donald A. Wilhite and John J. Qu (Eds.). 2011. Proceedings of an Expert Meeting on the Preparation of a Compendium on National Drought Policy, 14–15 July 2011, Washington DC, USA: Geneva, Switzerland: World Meteorological Organization. AGM-12; WAOB-2011. 135 pp. </t>
    </r>
  </si>
  <si>
    <r>
      <rPr>
        <b/>
        <sz val="11"/>
        <color theme="1"/>
        <rFont val="Calibri"/>
        <family val="2"/>
        <scheme val="minor"/>
      </rPr>
      <t xml:space="preserve">The overall objective of the Conference is to come up with an overarching strategic framework for Africa that will enhance resilience to the impact of drought events. </t>
    </r>
    <r>
      <rPr>
        <sz val="11"/>
        <color theme="1"/>
        <rFont val="Calibri"/>
        <family val="2"/>
        <scheme val="minor"/>
      </rPr>
      <t xml:space="preserve">It is expected that the Conference will set in motion the process to develop a strategic framework for enhancing resilience to drought at the African level that will contribute to poverty alleviation, economic development and enhance environmental and human well-being.
read more: http://nr.iisd.org/events/africa-drought-policy-conference/ </t>
    </r>
  </si>
  <si>
    <t>revise CCA the technical notes, reports and briefs  number  1 , 2, 3, instructions given to Joyce, Bachir and Diasso to make corrections and prepare procedures for maps and graphs generation, review summary available at result 1 directory</t>
  </si>
  <si>
    <r>
      <t xml:space="preserve">a bulletin on meningitis forecasting is made, a reference plan on adapatation of the health sector to climate change, a plan on health sector vulnerability is underway,  </t>
    </r>
    <r>
      <rPr>
        <b/>
        <sz val="11"/>
        <color theme="1"/>
        <rFont val="Calibri"/>
        <family val="2"/>
        <scheme val="minor"/>
      </rPr>
      <t xml:space="preserve">need to coordinate climate-health activities in burkina, </t>
    </r>
    <r>
      <rPr>
        <sz val="11"/>
        <color theme="1"/>
        <rFont val="Calibri"/>
        <family val="2"/>
        <scheme val="minor"/>
      </rPr>
      <t xml:space="preserve">The theme is new constraining mobilization of experts, </t>
    </r>
    <r>
      <rPr>
        <b/>
        <sz val="11"/>
        <color theme="1"/>
        <rFont val="Calibri"/>
        <family val="2"/>
        <scheme val="minor"/>
      </rPr>
      <t xml:space="preserve">Rift valley fever is among the climate related health Hazard for livestock, </t>
    </r>
    <r>
      <rPr>
        <sz val="11"/>
        <color theme="1"/>
        <rFont val="Calibri"/>
        <family val="2"/>
        <scheme val="minor"/>
      </rPr>
      <t xml:space="preserve">AEMET funding is available </t>
    </r>
  </si>
  <si>
    <t xml:space="preserve">Paper of directorate to combat diseases at the ministry of health in Senegal:  drougth, sea food, malnutrition in kids and elderly, preventation and surveillance of diseases; </t>
  </si>
  <si>
    <r>
      <t xml:space="preserve">Health training school at unversity papers:  </t>
    </r>
    <r>
      <rPr>
        <b/>
        <sz val="11"/>
        <color theme="1"/>
        <rFont val="Calibri"/>
        <family val="2"/>
        <scheme val="minor"/>
      </rPr>
      <t>photos of dust storm on 27/02/2015 in Senegal</t>
    </r>
    <r>
      <rPr>
        <sz val="11"/>
        <color theme="1"/>
        <rFont val="Calibri"/>
        <family val="2"/>
        <scheme val="minor"/>
      </rPr>
      <t xml:space="preserve"> ,  Pollution and health trough kine, 15000l or air is ingested by the body everyday, rignites, asthma, cancers, premature birth, plus hospitalisations en cas de pics de pollution, </t>
    </r>
  </si>
  <si>
    <r>
      <t xml:space="preserve">important for alert to be chanelled to the public in addition to emails to health experts,  </t>
    </r>
    <r>
      <rPr>
        <b/>
        <sz val="11"/>
        <color theme="1"/>
        <rFont val="Calibri"/>
        <family val="2"/>
        <scheme val="minor"/>
      </rPr>
      <t>chicungunia epidemics</t>
    </r>
    <r>
      <rPr>
        <sz val="11"/>
        <color theme="1"/>
        <rFont val="Calibri"/>
        <family val="2"/>
        <scheme val="minor"/>
      </rPr>
      <t xml:space="preserve"> </t>
    </r>
  </si>
  <si>
    <r>
      <t xml:space="preserve">remaks of NOAA/CPC by W. Thiaw:  ANCIM DG, USAID Rep in Dakar, Rep of Directorate of livestock, Rep Ministry of health, i am honnored to represent NOAA/CPC, NOAA works on oceanography and atmosphere; NMS ir responsible for weather and climate forecasts up to 1 year, Models are global, access to data is open to the public, NMS represent WMO in USA and manage capacity building programme of US,  </t>
    </r>
    <r>
      <rPr>
        <b/>
        <sz val="11"/>
        <color theme="1"/>
        <rFont val="Calibri"/>
        <family val="2"/>
        <scheme val="minor"/>
      </rPr>
      <t>CPC therefore build capacity of developing countries on climate services.</t>
    </r>
    <r>
      <rPr>
        <sz val="11"/>
        <color theme="1"/>
        <rFont val="Calibri"/>
        <family val="2"/>
        <scheme val="minor"/>
      </rPr>
      <t xml:space="preserve"> NOAA works with many department on food securuty and water resources. NOAA works with disease surveillance centre recently. This workshop is on climate services for health. Cholera due to floods, malaria due to heavy rainfall, rift valley fever. NOAA strengthen ANCIM, Ministry of health and institute to define products. NOAA will monitor post workshop implementation of the recommendation. He thanked local organizers and particularly ANACIM.  Elisabeth Williams USAID representative: </t>
    </r>
    <r>
      <rPr>
        <b/>
        <sz val="11"/>
        <color theme="1"/>
        <rFont val="Calibri"/>
        <family val="2"/>
        <scheme val="minor"/>
      </rPr>
      <t>USAID happy to participate for use of climate services for health early warnings,  extremes are more intense with emerging diseases, health security programme of US support Senegal on these diseases</t>
    </r>
    <r>
      <rPr>
        <sz val="11"/>
        <color theme="1"/>
        <rFont val="Calibri"/>
        <family val="2"/>
        <scheme val="minor"/>
      </rPr>
      <t xml:space="preserve">. </t>
    </r>
    <r>
      <rPr>
        <b/>
        <sz val="11"/>
        <color theme="1"/>
        <rFont val="Calibri"/>
        <family val="2"/>
        <scheme val="minor"/>
      </rPr>
      <t xml:space="preserve">Expectation  results on : services identified, axes of collaboration identified;   </t>
    </r>
    <r>
      <rPr>
        <sz val="11"/>
        <color theme="1"/>
        <rFont val="Calibri"/>
        <family val="2"/>
        <scheme val="minor"/>
      </rPr>
      <t xml:space="preserve">Deputy director of environment  remarks:  representative of WHO in Dakar,  Burkina, Mali, Niger participated. thanks collaboration between ANACIM and Ministry of environment. air pollution impacted by weather is stricking 3 millions premature deaths worldwide, high concentration of small damaging particles leading to asthma,  and other diseasies. Ozone, CO, NOX, CH4 are favoring greenhouse gazes. WHO monitor these polluttants.  Based on this findings , Senegal is monitoring air quality.  policies and programmes will be based on analysis of air quality observations. This event participate to implement paris agreement and contribute to sustainable development goals.    remaks ministry of livestock,  Senegal has 14 millions livestock heads which is under exploited. If climate effects on aminal health is handled.  Trypanosomiasis, zonoses affecting humans to animals, rift valley fever, water borne diseases. Climate as a risk factors for disease is clear. He thank ANACIM for the collaboration.  Remarks of Ministry of health, Since COP 21 a team of ANACIM is working with the health sector,   humidity, temperature, precipitation , strong insdustrialization and fossuels fuel have cause climate change with effects on health; e.g heat waves and cardiovascular diseases,  every day air quality is given in Senegal for prevention and treatment, floods distroying heatl and transport services , migration of population and cholera, mental health of displaced people, malaria in Saint Louis, drought and malnutrition, This workshop is important.  It is hoped that the partnership climat-health will lead to social well being.  Opening speach of DG ANACIM:   </t>
    </r>
    <r>
      <rPr>
        <b/>
        <sz val="11"/>
        <color theme="1"/>
        <rFont val="Calibri"/>
        <family val="2"/>
        <scheme val="minor"/>
      </rPr>
      <t>Experts from spain, Niger, mali, Burkina</t>
    </r>
    <r>
      <rPr>
        <sz val="11"/>
        <color theme="1"/>
        <rFont val="Calibri"/>
        <family val="2"/>
        <scheme val="minor"/>
      </rPr>
      <t xml:space="preserve">   </t>
    </r>
    <r>
      <rPr>
        <b/>
        <sz val="11"/>
        <color theme="1"/>
        <rFont val="Calibri"/>
        <family val="2"/>
        <scheme val="minor"/>
      </rPr>
      <t xml:space="preserve">This workshop is to strengthen cooperation for developing information for health. </t>
    </r>
    <r>
      <rPr>
        <sz val="11"/>
        <color theme="1"/>
        <rFont val="Calibri"/>
        <family val="2"/>
        <scheme val="minor"/>
      </rPr>
      <t xml:space="preserve">ANACIM and partners validated recently the strategic framework for climate services.  We thank US government for the support.  Resilient heatl system need: observing systems for livestock, pollution, warning on hazards, seasonal forecasts tailored for malaria, meningitis, capacity building of emerging senegal plan of the president. </t>
    </r>
    <r>
      <rPr>
        <b/>
        <sz val="11"/>
        <color theme="1"/>
        <rFont val="Calibri"/>
        <family val="2"/>
        <scheme val="minor"/>
      </rPr>
      <t xml:space="preserve">expectation is an early warning system operational for health. </t>
    </r>
    <r>
      <rPr>
        <sz val="11"/>
        <color theme="1"/>
        <rFont val="Calibri"/>
        <family val="2"/>
        <scheme val="minor"/>
      </rPr>
      <t xml:space="preserve"> This follow ealy warning for agriculture and fisheries, floods. He tanhks all US and UN agencies supporting dissemintion of climate information and wish great success for the workshop. </t>
    </r>
  </si>
  <si>
    <t>revise cca technical notes 1 (Hazards scenarios), 2(state of 2014 Africa climate), 3 (state of 2015( Africa climate)</t>
  </si>
  <si>
    <t>review the concept note for the meeting of GFCS related climate data, products and tools ICT on GFCS/CSIS</t>
  </si>
  <si>
    <t>Review and make inputs to concept and programme for swiocof 05</t>
  </si>
  <si>
    <t>Aug 15 2015</t>
  </si>
  <si>
    <t>travel to dakar for GFCS meeting</t>
  </si>
  <si>
    <t>Aug 16 2016</t>
  </si>
  <si>
    <t>Prepare detailed activities, implementation plan and budget for the Sahel resilience improvement project meeting scheduled in Dakar August 16 to 17 2016</t>
  </si>
  <si>
    <t>The main objectives of the first meeting of the project team are the development of a consolidated implementation plan and budget. Participants from the project countries, as well as ACMAD and international experts will attend the meeting.</t>
  </si>
  <si>
    <t>The Global Framework on Climate Services (GFCS) has received a pledge of USD 1 million from the United States Agency for International Development (USAID) to strengthen climate services in the Sahel region. The “Climate Services for Increased Resilience in the Sahel” project will develop the capabilities of the African Centre of Meteorological Applications for Development (ACMAD) as a Regional Climate Center to better support Meteorological Services in the Sahel.</t>
  </si>
  <si>
    <t xml:space="preserve">day 1 DG ANACIM DG,  ANACIM provide alerts and warnings for fishermen, he thanked CCAFS and USAID for support to climate services in Senegal,   thanked GFCS for holistic support, a prime ministerial decree is being finalized in Senegal for NFCS, he thanked participants  on behalf of Senegal authorities.   Remarks of FAO/GFCS Office (Patrick David, He thanked FAO/WMO Partnership for GFCS, he is coordinator of resilience at FAO,  he thanked participants and renewed FAO disposition to collaborate,  GFCS meet Senegal, Burkina and Niger with ACMAD. </t>
  </si>
  <si>
    <t>first day meeting  ,  The “Climate Services for Increased Resilience in the Sahel” the GFCS Office and WMO are organizing the first meeting of the project team, which will be held in Dakar, Senegal on 16 and 17 August, 2016 at the Food and Agriculture Office of the UN.</t>
  </si>
  <si>
    <r>
      <t xml:space="preserve">Address of Filipe Lucio,  FAO is a partner and Chair of Partner advisory committe,  partnership is a key GFCS principle, he thanked USAID support, GFCS established in 2009, 2012 first extraordinary congress of WMO called for implementation,  West Africa was the first region to start ( burkina, Niger, mali, Senegal)  with establishement of </t>
    </r>
    <r>
      <rPr>
        <b/>
        <sz val="11"/>
        <color theme="1"/>
        <rFont val="Calibri"/>
        <family val="2"/>
        <scheme val="minor"/>
      </rPr>
      <t>National action plan</t>
    </r>
    <r>
      <rPr>
        <sz val="11"/>
        <color theme="1"/>
        <rFont val="Calibri"/>
        <family val="2"/>
        <scheme val="minor"/>
      </rPr>
      <t xml:space="preserve"> and</t>
    </r>
    <r>
      <rPr>
        <b/>
        <sz val="11"/>
        <color theme="1"/>
        <rFont val="Calibri"/>
        <family val="2"/>
        <scheme val="minor"/>
      </rPr>
      <t xml:space="preserve"> NFCS</t>
    </r>
    <r>
      <rPr>
        <sz val="11"/>
        <color theme="1"/>
        <rFont val="Calibri"/>
        <family val="2"/>
        <scheme val="minor"/>
      </rPr>
      <t xml:space="preserve">,   Global NCEP, Regional ACMAD and NMHSs.  Capacity assement at ACMAD, 2 Nowegian experts to be appointed at ACMAD,  Felipe presented objectives and expected outcomes of the meeting.  If value and benefit of GFCS is demonstrated, more support is possible.  Opportunity to attract more funding.  WMO is accredited as an implementing agency of Green Fund an will engage centres for programme development. </t>
    </r>
  </si>
  <si>
    <t>Session 2 of day 1 on Regional component of the Sahel Project chair: Kumar  Rapporteur: Daouda,   WMO RCCs and RCOFS: Overview and African Context by Kolli,   quality of products with methods, procedures, tools, products and services</t>
  </si>
  <si>
    <t xml:space="preserve">Capacity needs assessment of ACMAD by ISSA Lele -  objectives of the assessment,  Major gaps found ( governance unchanged since 1987,  2000 UNECA withdrawn,  BOG and SACOM does not met frequently, </t>
  </si>
  <si>
    <t>Recommendation : Make RCC visible in the organizational structure of hosting organizations</t>
  </si>
  <si>
    <t>Regional Board for climate Services to steer RCC</t>
  </si>
  <si>
    <t xml:space="preserve">10 permanent staff, 10 permanent position for all Mandatory functions currently project staff are used.  Products not updated.   ICPAC has an agronomist working with climate experts.  Need connection with risk analysis experts from sensitive sectors. </t>
  </si>
  <si>
    <t xml:space="preserve">Recommendation: investment in human resources, motivate expert with better salaries,  AGRHYMET, ASECNA recruited some,  </t>
  </si>
  <si>
    <r>
      <t xml:space="preserve">Infrastructure hold  telecommunications infrastructure with power shortage, download data,  internet bandwith , limited computing power,  </t>
    </r>
    <r>
      <rPr>
        <b/>
        <sz val="11"/>
        <color theme="1"/>
        <rFont val="Calibri"/>
        <family val="2"/>
        <scheme val="minor"/>
      </rPr>
      <t xml:space="preserve">difficult to run a regional climate model,  cluster is used to run model,  need high performance computing,  </t>
    </r>
    <r>
      <rPr>
        <sz val="11"/>
        <color theme="1"/>
        <rFont val="Calibri"/>
        <family val="2"/>
        <scheme val="minor"/>
      </rPr>
      <t xml:space="preserve"> no guidance to use the products, only RETIM therefore limited data available, ACMAD rely on GTS data only with Gaps,  </t>
    </r>
    <r>
      <rPr>
        <b/>
        <sz val="11"/>
        <color theme="1"/>
        <rFont val="Calibri"/>
        <family val="2"/>
        <scheme val="minor"/>
      </rPr>
      <t>need NMHS to share data,</t>
    </r>
    <r>
      <rPr>
        <sz val="11"/>
        <color theme="1"/>
        <rFont val="Calibri"/>
        <family val="2"/>
        <scheme val="minor"/>
      </rPr>
      <t xml:space="preserve"> </t>
    </r>
  </si>
  <si>
    <r>
      <t xml:space="preserve">HPC, power generation,  communication strategy , some NMHS does not use ACMAD products,  Recommend </t>
    </r>
    <r>
      <rPr>
        <b/>
        <sz val="11"/>
        <color theme="1"/>
        <rFont val="Calibri"/>
        <family val="2"/>
        <scheme val="minor"/>
      </rPr>
      <t>outreach and communication Unit</t>
    </r>
    <r>
      <rPr>
        <sz val="11"/>
        <color theme="1"/>
        <rFont val="Calibri"/>
        <family val="2"/>
        <scheme val="minor"/>
      </rPr>
      <t xml:space="preserve"> at ACMAD,   ACMAD develop partnership with the Media. </t>
    </r>
  </si>
  <si>
    <r>
      <rPr>
        <b/>
        <sz val="11"/>
        <color theme="1"/>
        <rFont val="Calibri"/>
        <family val="2"/>
        <scheme val="minor"/>
      </rPr>
      <t>Financial Needs :</t>
    </r>
    <r>
      <rPr>
        <sz val="11"/>
        <color theme="1"/>
        <rFont val="Calibri"/>
        <family val="2"/>
        <scheme val="minor"/>
      </rPr>
      <t xml:space="preserve">  -irregular contributions, staff unpaid, </t>
    </r>
  </si>
  <si>
    <r>
      <rPr>
        <b/>
        <sz val="11"/>
        <color theme="1"/>
        <rFont val="Calibri"/>
        <family val="2"/>
        <scheme val="minor"/>
      </rPr>
      <t>User Needs</t>
    </r>
    <r>
      <rPr>
        <sz val="11"/>
        <color theme="1"/>
        <rFont val="Calibri"/>
        <family val="2"/>
        <scheme val="minor"/>
      </rPr>
      <t xml:space="preserve">: seasonal forecasts , need skill, reliability , forecasts lead time, onset, dry spells ,  weak relationships,  support users to link to information , tailor and improve understanding,  forecasts verification  and understanding uncertainty. </t>
    </r>
  </si>
  <si>
    <t xml:space="preserve">NRC funding was on human capacity needs of ACMAD. </t>
  </si>
  <si>
    <t xml:space="preserve">Concept of User: whose is the user of ACMAD,    arrangement can be made to s address national users, </t>
  </si>
  <si>
    <t xml:space="preserve">Problems in current products of ACMAD, what is the minimum things to do on the products,  outline what can be done, </t>
  </si>
  <si>
    <t xml:space="preserve">ACMAD RCC connect with others and NMHSs </t>
  </si>
  <si>
    <t xml:space="preserve">METAGRI project on agric and food security in western Africa by Camacho,  target smallholder farmer decision, enhance capabimity of NMHSs, funded by Spain 1million euros, norway 2 million, train on remote sensing, roving seminars, crop model, communication.  159 seminars, 700 farmers trained, 3000 gauges distributed.  example of crop calendar in Mali, 11000 farmers trained, intercommission activities: CIMO, CHy, CCl, CagM,  Operational training on use of satellite data in agriculture and training sessions on the use of Sarrah crop model - communication: agreements with local radios - evaluation of Metagri  assess climate services, - assess impacts on farmer behavior, assess impact in production,.  Findings on impacts on farmer behavior provided. </t>
  </si>
  <si>
    <r>
      <t xml:space="preserve">Wassila paper on NOAA's Climate Info for Decision Support System,  African Desk website,  four topics, expert assessments preparing bulletins using NOAA's seamless forecasting system and monitoring,  Regional hazards outlook for USAID,  Model derived products, CFSV2 and NMME,  Data downloadable  in binary or cpt format,  NOAA's precipitation and 2m temp forecasts,  sub-seasonal timescale week 1 an 2 precipitation to exceed 50mm for the week,  precip NWP, MJO and regional SST and temperature, </t>
    </r>
    <r>
      <rPr>
        <b/>
        <sz val="11"/>
        <color theme="1"/>
        <rFont val="Calibri"/>
        <family val="2"/>
        <scheme val="minor"/>
      </rPr>
      <t xml:space="preserve"> digitization of the outlooks done at NCEP -ACMAD to have a </t>
    </r>
    <r>
      <rPr>
        <b/>
        <u/>
        <sz val="11"/>
        <color theme="1"/>
        <rFont val="Calibri"/>
        <family val="2"/>
        <scheme val="minor"/>
      </rPr>
      <t>visit from NCEP o</t>
    </r>
    <r>
      <rPr>
        <b/>
        <sz val="11"/>
        <color theme="1"/>
        <rFont val="Calibri"/>
        <family val="2"/>
        <scheme val="minor"/>
      </rPr>
      <t xml:space="preserve">n this,   products cumulative daily and daily precip series important online,  </t>
    </r>
    <r>
      <rPr>
        <sz val="11"/>
        <color theme="1"/>
        <rFont val="Calibri"/>
        <family val="2"/>
        <scheme val="minor"/>
      </rPr>
      <t xml:space="preserve"> ITF, precip clim, precip current and past tenday precip,  seasonal perfomance of the precip season,  NASA Flood monitoring product, Vegetation health index, heat index, Support USAID response time with reional Hazards outlooks for fodd security,  weekly monsoon updates, Day 1 to 5 precip, temperature and dust.  </t>
    </r>
    <r>
      <rPr>
        <b/>
        <sz val="11"/>
        <color theme="1"/>
        <rFont val="Calibri"/>
        <family val="2"/>
        <scheme val="minor"/>
      </rPr>
      <t xml:space="preserve">Recommend to include ECMWF and other global centres products at ACMAD as added value. ACMAD diagnostics, validation and feedback to CPC.  ACMAD to provide feedback on the use of NCEP products, </t>
    </r>
  </si>
  <si>
    <r>
      <rPr>
        <b/>
        <sz val="11"/>
        <color theme="1"/>
        <rFont val="Calibri"/>
        <family val="2"/>
        <scheme val="minor"/>
      </rPr>
      <t xml:space="preserve">More than one model in the analysis, with incremental process  with decision node, </t>
    </r>
    <r>
      <rPr>
        <sz val="11"/>
        <color theme="1"/>
        <rFont val="Calibri"/>
        <family val="2"/>
        <scheme val="minor"/>
      </rPr>
      <t xml:space="preserve"> strengthen institutional position of ACMAD,  </t>
    </r>
  </si>
  <si>
    <t xml:space="preserve">RCC in West africa at tthe ECOWAS meeting last week,  CILSS donesn't want AGRHYMET name to change, </t>
  </si>
  <si>
    <r>
      <rPr>
        <b/>
        <sz val="11"/>
        <color theme="1"/>
        <rFont val="Calibri"/>
        <family val="2"/>
        <scheme val="minor"/>
      </rPr>
      <t>How ACMAD be the entry point of CPC products</t>
    </r>
    <r>
      <rPr>
        <sz val="11"/>
        <color theme="1"/>
        <rFont val="Calibri"/>
        <family val="2"/>
        <scheme val="minor"/>
      </rPr>
      <t xml:space="preserve"> ,  how ACMAD maximize from Global Centres, </t>
    </r>
  </si>
  <si>
    <t>Arame on NFCS status of implementation in Niger, Senegal and Burkina Faso</t>
  </si>
  <si>
    <r>
      <t xml:space="preserve">forecasts and projection s  downscalingn predict malaria, meningitis, extreme temp and precip , common database met/hydro for ACMAD, co-design servioes through GTPs,  Communication component: develop strategic plans, sms, audio messages,   Compnet 3: strenthen users  component 4: institutional strentheneing -Governance.  GFCS guide book, guideline to develop NAP on climate services,  Recommend: strong leadership of NMHSs, coordination, User interface platforms, </t>
    </r>
    <r>
      <rPr>
        <b/>
        <sz val="11"/>
        <color theme="1"/>
        <rFont val="Calibri"/>
        <family val="2"/>
        <scheme val="minor"/>
      </rPr>
      <t xml:space="preserve">Regional frameworks, </t>
    </r>
  </si>
  <si>
    <t xml:space="preserve">Result of capacity assessment in countyies:  Objectives-methods-results-conclusion of national capacity assesments,   methode ( identifier les indicateurs de capacité, elaborer un questionaires, cibler les acteurs, soumettre les reponses : indicateur , capacité, Gap, recommendation, </t>
  </si>
  <si>
    <t xml:space="preserve">strategy to downscale communication including regional and national users,   prepre templates for ACMAD feedback to GPC , regional users and NMHS,  Backup des données nationales au Niveau régional, </t>
  </si>
  <si>
    <t>integrate databases for climate services,  set up feedback collection mechanisms</t>
  </si>
  <si>
    <t>end of Morning Sessions 1, 2 and partly 3</t>
  </si>
  <si>
    <t xml:space="preserve">Arame present capacity assessment of Burkina Faso </t>
  </si>
  <si>
    <t>Afternoon  session  day 1 on Aug 16, 2016</t>
  </si>
  <si>
    <t>WIGOS and relation to the project  , Rolling Review of Requirements, how to meet the requirements; OSCAR/space, OSCAR/surface , data quality performance ( availability and quality)</t>
  </si>
  <si>
    <t xml:space="preserve">WIGOS tool to guide development and rehab of observing systems  </t>
  </si>
  <si>
    <t>Aplication areas in current WIGOS plan looks like scientific areas , with GFCS we need to look at requirements for GFCS sectors</t>
  </si>
  <si>
    <t xml:space="preserve">Data Management including data rescue by peer, </t>
  </si>
  <si>
    <r>
      <t xml:space="preserve">data rescue in Burkina, Mali, Niger 4 phases of data rescue ( Expert assessment, preparation of implementation,  Execution and basic climate products phases).  Achievements in the 3 pilot countries,  expectations with the project ( imaging and keying QC/QA and full integration of rescued data in national record, expand data services for climate services,  consolidate CLIDATA implementation, </t>
    </r>
    <r>
      <rPr>
        <b/>
        <sz val="11"/>
        <color theme="1"/>
        <rFont val="Calibri"/>
        <family val="2"/>
        <scheme val="minor"/>
      </rPr>
      <t>at regional level: revive WACA-DARE to maintain West African Climate Assessment (ETCDI indices)  and data set system</t>
    </r>
  </si>
  <si>
    <t xml:space="preserve">Burkina,  CADRI evaluation of DRR capacity, National action plan for Climate Services and SWFDP assessment are referenfes used for capacity assessment. </t>
  </si>
  <si>
    <r>
      <t xml:space="preserve">need risk assessment, integrated data base, little exchange of data, limited manpower, no opportunity for qualitative information,  train experts.  </t>
    </r>
    <r>
      <rPr>
        <b/>
        <sz val="11"/>
        <color theme="1"/>
        <rFont val="Calibri"/>
        <family val="2"/>
        <scheme val="minor"/>
      </rPr>
      <t xml:space="preserve"> Il n'y a pas la coordination et la gouvernance s'il a prioriser les secteurs GFCS  Est-ce que c'est DRR le plus important</t>
    </r>
  </si>
  <si>
    <t xml:space="preserve">Ousmane ndiaye present experience with GTP local in Kaffrine,  challenges: build trust, actionable info, partnerships, scaling, offer solutions and alternatives with insurance in case of drought,  in wet years encourage banks to lend more money, </t>
  </si>
  <si>
    <r>
      <t xml:space="preserve">veronica grasso presented guidelines for group work , </t>
    </r>
    <r>
      <rPr>
        <b/>
        <sz val="11"/>
        <color theme="1"/>
        <rFont val="Calibri"/>
        <family val="2"/>
        <scheme val="minor"/>
      </rPr>
      <t>climate expert to sent at ACMAD in September 2016</t>
    </r>
    <r>
      <rPr>
        <sz val="11"/>
        <color theme="1"/>
        <rFont val="Calibri"/>
        <family val="2"/>
        <scheme val="minor"/>
      </rPr>
      <t xml:space="preserve">,  US dollar 300 for 3D printing stattions, </t>
    </r>
    <r>
      <rPr>
        <b/>
        <sz val="11"/>
        <color theme="1"/>
        <rFont val="Calibri"/>
        <family val="2"/>
        <scheme val="minor"/>
      </rPr>
      <t xml:space="preserve">Camacho can support component 1 and 3 on communication </t>
    </r>
  </si>
  <si>
    <r>
      <t xml:space="preserve">Kumar paper on National climate forums and outlook forums:   communication aspects and platform for tailoring and dissemination of info,  users want what action they can take,  NCOFs and NCFs are processes of interactions with users,  UIP for feedbacks, dialogue challenges:  confidence in products, limitations in predictability, human resources and infrastructure, mandate at national level, NCFs is  generalized to go beyond climate oulouks, include data, monitoring, prediction and projection and overarching climate knowledge,    </t>
    </r>
    <r>
      <rPr>
        <b/>
        <sz val="11"/>
        <color theme="1"/>
        <rFont val="Calibri"/>
        <family val="2"/>
        <scheme val="minor"/>
      </rPr>
      <t>WMO is developing a guidance document on NCF/NCOFs www.kukua.cc is a private met service to visit</t>
    </r>
  </si>
  <si>
    <t>Oumy on communication strategy,  Metagri communication, NFCS communication in countries,  ad hoc communication activities not derived from articulated communication strategies and implementation plans</t>
  </si>
  <si>
    <r>
      <t xml:space="preserve">The </t>
    </r>
    <r>
      <rPr>
        <b/>
        <sz val="11"/>
        <color theme="1"/>
        <rFont val="Calibri"/>
        <family val="2"/>
        <scheme val="minor"/>
      </rPr>
      <t>main objectives of the first meeting</t>
    </r>
    <r>
      <rPr>
        <sz val="11"/>
        <color theme="1"/>
        <rFont val="Calibri"/>
        <family val="2"/>
        <scheme val="minor"/>
      </rPr>
      <t xml:space="preserve"> of the project team are the</t>
    </r>
    <r>
      <rPr>
        <b/>
        <sz val="11"/>
        <color theme="1"/>
        <rFont val="Calibri"/>
        <family val="2"/>
        <scheme val="minor"/>
      </rPr>
      <t xml:space="preserve"> development of a detailed activities, a consolidated implementation plan and budget</t>
    </r>
    <r>
      <rPr>
        <sz val="11"/>
        <color theme="1"/>
        <rFont val="Calibri"/>
        <family val="2"/>
        <scheme val="minor"/>
      </rPr>
      <t>.</t>
    </r>
    <r>
      <rPr>
        <b/>
        <sz val="11"/>
        <color theme="1"/>
        <rFont val="Calibri"/>
        <family val="2"/>
        <scheme val="minor"/>
      </rPr>
      <t xml:space="preserve"> Participants from the project countries, as well as ACMAD and international experts will attend the meeting</t>
    </r>
    <r>
      <rPr>
        <sz val="11"/>
        <color theme="1"/>
        <rFont val="Calibri"/>
        <family val="2"/>
        <scheme val="minor"/>
      </rPr>
      <t>.</t>
    </r>
  </si>
  <si>
    <t>Aug 17 2016</t>
  </si>
  <si>
    <t>attendance of day 2 of  Climate services for reslience 3 groups created and detailed regional and national activities reviwed, updated, timeline and draft budget  made</t>
  </si>
  <si>
    <t>Aug 18 2016</t>
  </si>
  <si>
    <t xml:space="preserve">MESSAGE SENT ON BEHALF OF MR. AMJAD ABBASHAR, HEAD, UNISDR REGIONAL OFFICE FOR AFRICA 
Dear colleagues,
We are pleased to inform you that UNISDR has now come up with a provisional agenda for the 2017 Global Platform for Disaster Risk Reduction that incorporates comments received from Member States and stakeholders during an initial consultations (May-June 2016) and that a new round of consultations on this provisional agenda is currently underway. 
The UNISDR Regional Office for Africa therefore wishes to invite you to participate in this consultation process by providing comments and suggestions on the provisional agenda (attached in English, French and Spanish). 
We have also attached a letter signed by the 2017 Global Platform Coordinator inviting stakeholders to comment on the preliminary draft agenda for the 2017 Global Platform for your information.  
We would highly appreciate receiving your comments by 25 August 2016.
Best regards,
Mathewos Hunde </t>
  </si>
  <si>
    <r>
      <t xml:space="preserve">Comments prepared on the provisional agenda of the global platform for DRR to UNISDR.  This platform seeks to </t>
    </r>
    <r>
      <rPr>
        <b/>
        <sz val="11"/>
        <color theme="1"/>
        <rFont val="Calibri"/>
        <family val="2"/>
        <scheme val="minor"/>
      </rPr>
      <t>monitor progress</t>
    </r>
    <r>
      <rPr>
        <sz val="11"/>
        <color theme="1"/>
        <rFont val="Calibri"/>
        <family val="2"/>
        <scheme val="minor"/>
      </rPr>
      <t xml:space="preserve"> and </t>
    </r>
    <r>
      <rPr>
        <b/>
        <sz val="11"/>
        <color theme="1"/>
        <rFont val="Calibri"/>
        <family val="2"/>
        <scheme val="minor"/>
      </rPr>
      <t>identify measures to advance the implementation of the Sendai Framework for DRR</t>
    </r>
  </si>
  <si>
    <r>
      <t xml:space="preserve">review April-june quartely report ACMAD-MESA,   very utgent: </t>
    </r>
    <r>
      <rPr>
        <b/>
        <sz val="11"/>
        <color theme="1"/>
        <rFont val="Calibri"/>
        <family val="2"/>
        <scheme val="minor"/>
      </rPr>
      <t xml:space="preserve">identify an expert to verify sasonal forecasts like Coulibaly for </t>
    </r>
    <r>
      <rPr>
        <b/>
        <u/>
        <sz val="11"/>
        <color theme="1"/>
        <rFont val="Calibri"/>
        <family val="2"/>
        <scheme val="minor"/>
      </rPr>
      <t>IND2.5</t>
    </r>
    <r>
      <rPr>
        <b/>
        <sz val="11"/>
        <color theme="1"/>
        <rFont val="Calibri"/>
        <family val="2"/>
        <scheme val="minor"/>
      </rPr>
      <t xml:space="preserve"> source and means of verification called GIS supported forecasts verification reports to be done for each forecasts see coulibaly report; </t>
    </r>
    <r>
      <rPr>
        <b/>
        <u/>
        <sz val="11"/>
        <color theme="1"/>
        <rFont val="Calibri"/>
        <family val="2"/>
        <scheme val="minor"/>
      </rPr>
      <t xml:space="preserve"> IND3.2 </t>
    </r>
    <r>
      <rPr>
        <b/>
        <sz val="11"/>
        <color theme="1"/>
        <rFont val="Calibri"/>
        <family val="2"/>
        <scheme val="minor"/>
      </rPr>
      <t xml:space="preserve">source of verification  are 2 reports on collaboration with European institutions ( 2 reports may be prepared: one on the support from JRC/Marco , the second on collaboration with ECMWF/copernicus after COP 22....), IND6.3.2 source of verification on joint visibility and media(social)' events between ACMAD and RICs , aditional 3 events are needed ( </t>
    </r>
    <r>
      <rPr>
        <b/>
        <u/>
        <sz val="11"/>
        <color theme="1"/>
        <rFont val="Calibri"/>
        <family val="2"/>
        <scheme val="minor"/>
      </rPr>
      <t xml:space="preserve">side events and exhibition at COP 22, social media events see Serges): </t>
    </r>
    <r>
      <rPr>
        <u/>
        <sz val="11"/>
        <color theme="1"/>
        <rFont val="Calibri"/>
        <family val="2"/>
        <scheme val="minor"/>
      </rPr>
      <t xml:space="preserve">IND 4.1 </t>
    </r>
    <r>
      <rPr>
        <sz val="11"/>
        <color theme="1"/>
        <rFont val="Calibri"/>
        <family val="2"/>
        <scheme val="minor"/>
      </rPr>
      <t xml:space="preserve">policy dialogue days ( we need 7 more, visibility events ( describe the concepts) we need 4 more see Serges,  IND4.3 need to accelerate targeted briefs 2 more are needed,  in the current report add the advisory made and feedback of RA1 president, IND6.1.2 on networking and partersips with source of verification being reports on collaboration with european/international institutions see </t>
    </r>
    <r>
      <rPr>
        <b/>
        <sz val="11"/>
        <color theme="1"/>
        <rFont val="Calibri"/>
        <family val="2"/>
        <scheme val="minor"/>
      </rPr>
      <t>he 3 reports which fill IND 3.2</t>
    </r>
    <r>
      <rPr>
        <sz val="11"/>
        <color theme="1"/>
        <rFont val="Calibri"/>
        <family val="2"/>
        <scheme val="minor"/>
      </rPr>
      <t xml:space="preserve">. </t>
    </r>
    <r>
      <rPr>
        <b/>
        <sz val="11"/>
        <color theme="1"/>
        <rFont val="Calibri"/>
        <family val="2"/>
        <scheme val="minor"/>
      </rPr>
      <t xml:space="preserve"> Revise Indicators 6.3.2 with Serge and Manfred urgent next week IND 6.3.4</t>
    </r>
  </si>
  <si>
    <t>aug 22 and 23 2016</t>
  </si>
  <si>
    <t xml:space="preserve">meeting with Manfred and Serges and review of April-June 2016 ACMAD MESA quarterly report </t>
  </si>
  <si>
    <t>All suggestions made in the report explained to Manfred and Indicators source of verification related to communication  which are lagging behind</t>
  </si>
  <si>
    <t>CSC_2, EUMETSAT forum, COP 22 are the three main events ahead</t>
  </si>
  <si>
    <t>timesheets for Gedeon, Musanganire, Joyce and gilles revised</t>
  </si>
  <si>
    <t>Follow up of the GFCS planning meeting in Dakar with revision of the work plan and budget</t>
  </si>
  <si>
    <t xml:space="preserve">Hubert to prepare cpt procedure for west, north, gulf of guinea, cenrat and indian ocean parts of Africa, </t>
  </si>
  <si>
    <t>hubert to add SST anomalies graphs, 10day precip graphs, ndvi anomaly graphs in the DSF technical note and bulletins</t>
  </si>
  <si>
    <t>Hubert to submit weekly reports</t>
  </si>
  <si>
    <t>meeting with manfred and joyce on possible developments  (  improve search engine with a search for key words and initials of keywords) , make web atlas ,  googlearth presentation of  maps, graphs with data visualization, glossary of terms</t>
  </si>
  <si>
    <t>update FAO on the detailed activitiesn budget and work plan of CAMAD on sahel resilience project</t>
  </si>
  <si>
    <t>aug 23 to 24</t>
  </si>
  <si>
    <t>final review and submission of the quarterly report to Jolly with Annexes</t>
  </si>
  <si>
    <t>review issa lele and tibaidjuka's reports on capacity assessment of acmad</t>
  </si>
  <si>
    <t xml:space="preserve">reply to AMA on vigirisk refund , AMA will write to their bank, get assess the implementation of vigirisk there and make the transfer to Niamey </t>
  </si>
  <si>
    <t>technical support needs from GPC-Washington preparation and submission to wassila, letter to AFD reviewed and submited to dgacmad, monitoring&amp;evaluation doc preparation for abraham, meet with mariama on wacadare</t>
  </si>
  <si>
    <t>aug 25 2016</t>
  </si>
  <si>
    <t>reminder sent to Maki</t>
  </si>
  <si>
    <t>revise the procedure to generate preicip in percent of average for state of climate report drafted by Bachir</t>
  </si>
  <si>
    <t>review and finalize the procedure for annual state of precipitation  in percent of average drafted by Bachir</t>
  </si>
  <si>
    <t>aug 29 2016</t>
  </si>
  <si>
    <t>technical note for SON OND 2016 presentation by wednesdat, verification report bt hubert on Wednesday, update communication  activities with manfred and Serges ( fact sheets, sucess stories, newletter for EUMETSAT forum and COP 22) , gilles for printer and paper, Serges provide video by sept 5 2016 for Manfred , presentation for EUMETSAT forum review with introduction of ACMAD/RCC and RIC, precip observed fro NO6EV 2015/</t>
  </si>
  <si>
    <t xml:space="preserve">prepare facts for MESA steering committee </t>
  </si>
  <si>
    <t>prepare quartely report seven in October as priority</t>
  </si>
  <si>
    <t xml:space="preserve">i should sign timesheets </t>
  </si>
  <si>
    <t>discuss contract of djibo with SAF MESA and DG</t>
  </si>
  <si>
    <t>prepare and submit inputs to  Pascal Yaka for CCl Management Group on GFCS implementation in Africa</t>
  </si>
  <si>
    <r>
      <t xml:space="preserve">ACMAD Contribution to GFCS Implementation in Africa and perspectives 
This document provides a summary on ACMAD’s Contribution to the GFCS implementation in Africa. 
</t>
    </r>
    <r>
      <rPr>
        <b/>
        <sz val="11"/>
        <color theme="1"/>
        <rFont val="Calibri"/>
        <family val="2"/>
        <scheme val="minor"/>
      </rPr>
      <t>1. Role and activities of ACMAD at regional Level for GFCS implementation</t>
    </r>
    <r>
      <rPr>
        <sz val="11"/>
        <color theme="1"/>
        <rFont val="Calibri"/>
        <family val="2"/>
        <scheme val="minor"/>
      </rPr>
      <t xml:space="preserve">
At the global level, designated Global Producing Centres (GPCs) generate global data and products that are made available to regional and national entities for post-processing, downscaling, interpretation and application. At the regional level, Regional Climate Centres (RCC) are expected to post-process data received from GPCs, interpret  to provide guidance and added value products and data for use by NMHSs. Interpretation and conversion of regional products and delivering climate services  to  regional user organizations and groups are activities at the User Interface Platform at Regional level.   
The RA-I Sixteenth Session, through its Resolution 7(RA I-16), decided that RCC implementation in Region I will comprise RCC Africa hosted by the African Centre of Meteorological Applications for Development, RCC Intergovernmental Authority on Development (IGAD) hosted by the IGAD Climate Predication and Applications Centre, RCC Southern African Development Community (SADC) hosted by the SADC Climate Services Centre, RCC-Network-Northern Africa, RCC-Network Economic Community of West African States and RCC Economic Community of the Central African States.
</t>
    </r>
    <r>
      <rPr>
        <b/>
        <sz val="11"/>
        <color theme="1"/>
        <rFont val="Calibri"/>
        <family val="2"/>
        <scheme val="minor"/>
      </rPr>
      <t>2. ACMAD’s Achievements in the framework of GFCS at regional Level</t>
    </r>
    <r>
      <rPr>
        <sz val="11"/>
        <color theme="1"/>
        <rFont val="Calibri"/>
        <family val="2"/>
        <scheme val="minor"/>
      </rPr>
      <t xml:space="preserve">
In 2012, ACMAD started the demonstration phase to become a WMO designated multifunctional RCC for RA-I with activities on climate monitoring, Long range forecasting, data services, training, research and development. After two years of demonstration ( see http://acmad.net/rcc/ ),  the CBS extraordinary session in September 2014 in Asuncion- Paraguay recommended after evaluation the formal designation of ACMAD as a WMO RCC including relevant amendment to  the WMO GDPFS manual.  The Pan-African Multi-functional Regional Climate Centre (RCC) at ACMAD was endorsed by the 17th Session of the WMO Congress (Cg-17) in Geneva, Switzerland, from 25 May to 12 June 2015. ACMAD is regularly providing RCC mandatory and some highly recommended functions products to NMHSs contributing to the implementation of GFCS’s Climate Service Information System at regional level in Africa.
In September 2014, ACMAD signed a grant agreement and became the African Union’s Continental Implementation Centre (CIC) for the Monitoring of the Environment for Security in Africa (MESA) Programme with special focus on Climate Services for Disaster Risk Reduction in Africa. Following a one year period of Climate Services Development Planning,  the CIC became operational in September 2015 with regular delivery of climate change assessment service as well as drought service and continental seasonal climate ( see http://www.acmad-au.org/products-services/climate-change-assessment/statement-and-policy/ and http://www.acmad-au.org/products-services/drought-services-seasonal-climate-forecast/statement-and-policy/ ).  
Technical units at AUC and RECs in Africa responsible for climate policies, plans and practices, UN and other humanitarian/DRM organizations regional offices in Africa are the target groups for the two services.  The final beneficiaries include two bodies under the African Union: 
- the African Group of Negotiators on Climate Change (AGN);
- the African Regional platform for DRR and its Working Group.  
The CIC has been providing climate services including advices to AUC and its partners on the Programme for Infrastructure Development in Africa (PIDA), Africa’s contribution to UNFCCC negotiations at the African Pavilion at COP 21, UNOCHA regional contingency planning meetings in west Africa, drought insurance in Africa by the Africa Risk Capacity Agency.  The CIC activities have contributed to the implementation of the GFCS User Interface Platform at regional level in Africa. 
</t>
    </r>
    <r>
      <rPr>
        <b/>
        <sz val="11"/>
        <color theme="1"/>
        <rFont val="Calibri"/>
        <family val="2"/>
        <scheme val="minor"/>
      </rPr>
      <t>3. Current and future ACMAD’s activities in the framework of GFCS at regional Level</t>
    </r>
    <r>
      <rPr>
        <sz val="11"/>
        <color theme="1"/>
        <rFont val="Calibri"/>
        <family val="2"/>
        <scheme val="minor"/>
      </rPr>
      <t xml:space="preserve">
ACMAD is committed to sustaining the RCC climate monitoring, Long Range forecasting, data, trainings, research and development activities therefore collaborating with GPCs and supporting climate services at national level through NMHSs.  More importantly, given increasing the requirements of Regional organizations and Regional Offices of UN system active in GFCS priority sectors in Africa, ACMAD’s CIC will continue and expand its services beyond DRM at continental level in Africa. 
</t>
    </r>
    <r>
      <rPr>
        <b/>
        <sz val="11"/>
        <color theme="1"/>
        <rFont val="Calibri"/>
        <family val="2"/>
        <scheme val="minor"/>
      </rPr>
      <t xml:space="preserve">4. Constraints&amp;challenges </t>
    </r>
    <r>
      <rPr>
        <sz val="11"/>
        <color theme="1"/>
        <rFont val="Calibri"/>
        <family val="2"/>
        <scheme val="minor"/>
      </rPr>
      <t xml:space="preserve">
Implementation of the GFCS at regional level in Africa faces the following challenges&amp;constraints:
-  Regional Climate Centres are considered at low levels in the Organizational structures of  host Regional institutions in Africa;
- Manual, Guides and operating procedures for GFCS services generation and delivery are not compiled, well disseminated or available in a structured information system; some GFCS priority sectors have unclear definition of needed climate services;  
- Collaborations between GPCs and RCCs are weak making existing potentials at Global level not well tap into at regional Africa level; 
- Regional projects/programme formulation and resources mobilization for implementation is weak creating little opportunities for strong collaboration on climate services between regional and national levels
</t>
    </r>
    <r>
      <rPr>
        <b/>
        <sz val="11"/>
        <color theme="1"/>
        <rFont val="Calibri"/>
        <family val="2"/>
        <scheme val="minor"/>
      </rPr>
      <t>5. Expected support from the CCL Management Group</t>
    </r>
    <r>
      <rPr>
        <sz val="11"/>
        <color theme="1"/>
        <rFont val="Calibri"/>
        <family val="2"/>
        <scheme val="minor"/>
      </rPr>
      <t xml:space="preserve">
 Given the growing needs for climate services for policy, strategy, planning and practice, CCL should make recommendations to EC and Congress to have RCCs visible at the highest level ( as departments or Branches in departments ) possible in the organizational structures of host Regional Institutions. 
- To facilitate operational collaborations between GPCs, RCCs and regional UN and other international organizations Offices in Africa for better regional climate services, CCL experts should network to formulate projects for collaboration between GPCs and RCCs  and seek resources for implementation with  International Development Cooperation Institutions or funds;
- To strengthen RCC and NMHSs interactions for better climate services at national level, CCL should support formulation and implementation of projects for strengthening RCCs and NMHSs for better climate services in Africa.   
</t>
    </r>
  </si>
  <si>
    <t>aug 30 2016</t>
  </si>
  <si>
    <t>Vist of MESA ROM experts oct 15 to 17 2016 should be prepared</t>
  </si>
  <si>
    <t>review of short term web expert work program and timeline</t>
  </si>
  <si>
    <t>draft memo reunion vigirsk a afd Niamey</t>
  </si>
  <si>
    <t>review the programme and presentations of CONTR-01 for the website</t>
  </si>
  <si>
    <t>meet with PUMA 2015 station administrator  training expert ben matus from nederland</t>
  </si>
  <si>
    <t>first briefing on SON OND 2016 forecasts</t>
  </si>
  <si>
    <t>aug 31 2016</t>
  </si>
  <si>
    <t>sign timessheets gedeon, njau, joyce and submit to SAF</t>
  </si>
  <si>
    <t>finalize and review work program web short term expert</t>
  </si>
  <si>
    <t>review timesheets Serges we should revise weekly reports number 94 and 95</t>
  </si>
  <si>
    <t>read obama's action plan on climate</t>
  </si>
  <si>
    <r>
      <rPr>
        <b/>
        <sz val="11"/>
        <color theme="1"/>
        <rFont val="Calibri"/>
        <family val="2"/>
        <scheme val="minor"/>
      </rPr>
      <t xml:space="preserve">_Newsletters  5 for COP 22 </t>
    </r>
    <r>
      <rPr>
        <sz val="11"/>
        <color theme="1"/>
        <rFont val="Calibri"/>
        <family val="2"/>
        <scheme val="minor"/>
      </rPr>
      <t xml:space="preserve"> with papers : on paper based on newsletter number 4 on CONTR-1 ( capacity building at continental and regional level ….), infrastructure and technology transfert,  policy dialogue ( mention achievements on DSF with president speech and CCA with specific objective of paris agreement…);      </t>
    </r>
  </si>
  <si>
    <t xml:space="preserve">un troisième arcticle  avec titre: Les perspectives de l'ACMAD pour la mise en œuvre de l'Accord de paris ( partenaires ARC, COPERNICUS, USAID,  activités pour consolider l'existant ( dialogue politique, la formation pour la production et l'exploitation des services climatiques, le transfert des technologies,  la production et l'utilisation des Services climatiques, partenariats) et les activités complémentaires ( etendre et partenariat les </t>
  </si>
  <si>
    <t>factsheets et success stories</t>
  </si>
  <si>
    <t>discuss data rescue with bachir, next week he liaise with ali to install at least 2systems and better clean and protect the rest</t>
  </si>
  <si>
    <t>review GPC washington feedback on collaboration GFCS and submit the feedback to wassila</t>
  </si>
  <si>
    <t>review tobaijuka report on acmad governance</t>
  </si>
  <si>
    <t>recall Hubert for the PRESAC COF the week   of September 19 - Urgent</t>
  </si>
  <si>
    <t xml:space="preserve">review and finalize the long range forecast RCC for SON OND 2016 with Hubert </t>
  </si>
  <si>
    <t>on Wednesday 07 sept 2016 hubert to present the verification of seasonal forecast for 3 SWIOCOF, visual and objective verification methods, tools and products, procedure to zoom forecasts on islands, the seasonal forecast for IOC region.  - very important</t>
  </si>
  <si>
    <t>Serges to select newletters, factsheets, success stories, roll up banners for each of these events ( southern Africa drought forecasts,  wet summer 2016 forecasts , advisory , succes story for use of services by UNOCHA) , Serges to liaise with Leon for printing,   Serges to update the list of media contacts, Search search online evidences of use of MESA climate services in speeches, reports, technical bulletins, facebook and twitter, Serges to generate videos on champion users of our services,  PM to take collect media list from SWIOCOF, Seges to collect media list from PRESASS-03,  Serges collect media contacts at COP22, EUMETSAT Forum and CSC-2,  Serges to ask users to provide stories on social media, pictures on climate change  and  what are their affects for the next quarter report</t>
  </si>
  <si>
    <t xml:space="preserve">Meeting with diasso on CCA service number 4,  diasso to submit half of indices for njau to analyze,  diasso to submit CCA SDP and draft CCA service 4 to me on aug 23 2016. </t>
  </si>
  <si>
    <t>review brief for policy and decision makers for SON OND 2016</t>
  </si>
  <si>
    <t>Financial statements review and finalization up to June 2016</t>
  </si>
  <si>
    <t xml:space="preserve">Serges to contact communication officer of COPERNICUS/ ECMWF ( Jean Noel Thépau and for  serges contact frederico and andre contact </t>
  </si>
  <si>
    <t>meeting with web expert on websites assessment  ( criteria arbirescence, content management, design)</t>
  </si>
  <si>
    <t>tools outdated,  logos, institutions name, slides withhotos, search menu, colors of the institution, visual identity of ACMAD unavailable</t>
  </si>
  <si>
    <t xml:space="preserve">RCC site tools and presentation is also outdated , the site is not dynamic </t>
  </si>
  <si>
    <t xml:space="preserve">ACMAD_MESA  content management quite irregular, very long pages, little logic and coherence in content management, logos are overwhelming in article/papers, Menu elements need more coherence some elements should not be together , table colors are not adapted not ergonomic, </t>
  </si>
  <si>
    <t xml:space="preserve">solution : integrate the sites </t>
  </si>
  <si>
    <t>ACMAD _MESA presentation on contribution to policy making made on skype meeting with massimo, max Donkor and Tesfaye Korme  who appreciated the pape as essential for policy dialogue</t>
  </si>
  <si>
    <t>need for AUC to invite ACMAD at strategic and planning meetings fro CADAP, PIDA+, Climate Change and DRR strategies</t>
  </si>
  <si>
    <t>propose that CADAP set up a continental grain reserve so that excess food production in one site of Africa benefits drought striken areas. Showing evidences of economic value of integration</t>
  </si>
  <si>
    <t>sept 07  2016</t>
  </si>
  <si>
    <t>Skype meeting on COP 22 preparation with Massimo and Hailu,  ARC, Llyod, MESA/RICs and CIC  African negotiators to UNFCCC as participants</t>
  </si>
  <si>
    <t xml:space="preserve">Science of Risk Prize (25 September deadline)
Lloyd’s is a specialist insurance market that requires detailed understanding of risk .  The Science of Risk prize is designed to challenge researchers and Lloyd’s insurers to stretch their thinking. For researchers, the prize offers an opportunity to translate original work for a business audience. For insurers, the prize generates insights in to some of the most challenging risk management problems they encounter.  Now in its seventh year, the 2016 Prize year’s academic community are invited to submit papers in one of the following two categories: Natural hazards; Systems modelling. Read more about the Science of Risk Prize here. </t>
  </si>
  <si>
    <t>exchange with bachir and hubert on seasonal forecasting for SWIOCOF including verification of SWIOCOF outlooks</t>
  </si>
  <si>
    <t>Review of the EUMETSAT submited status of recommendations made at the 11th EUMETSAT forum held in Sept 2014</t>
  </si>
  <si>
    <t>sept 08 2016</t>
  </si>
  <si>
    <t>interim DG  a letter inviting acmad to a technical comittee on integration UEMOA-ECOWAS read,  finalize verification of swiocof,  prepare swiocof forecasts</t>
  </si>
  <si>
    <t>methods for tropical cyclone seasonal  forecasting for swiocof</t>
  </si>
  <si>
    <t>read G20 communique and TICAD VI  Nairobi declaration, G20 is the premier forum for international economic cooperation forges a narrative for sustainable growth and adopt the attached package of policies and actions</t>
  </si>
  <si>
    <t>synergy and coherence beteween economy, labor, employment, social policies, fiscal, monetary and structural policies</t>
  </si>
  <si>
    <t>economic growth, social development and environmental protection</t>
  </si>
  <si>
    <t>sept 09 2016</t>
  </si>
  <si>
    <r>
      <rPr>
        <b/>
        <sz val="11"/>
        <color theme="1"/>
        <rFont val="Calibri"/>
        <family val="2"/>
        <scheme val="minor"/>
      </rPr>
      <t>Openness.</t>
    </r>
    <r>
      <rPr>
        <sz val="11"/>
        <color theme="1"/>
        <rFont val="Calibri"/>
        <family val="2"/>
        <scheme val="minor"/>
      </rPr>
      <t xml:space="preserve"> We will work harder to build an open world  reject protectionism, promote global trade and investment, including through further strengthening the multilateral trading system, and ensure broad-based opportunities through and public support for expanded growth in a globalized economy.
</t>
    </r>
    <r>
      <rPr>
        <b/>
        <sz val="11"/>
        <color theme="1"/>
        <rFont val="Calibri"/>
        <family val="2"/>
        <scheme val="minor"/>
      </rPr>
      <t>Inclusiveness.</t>
    </r>
    <r>
      <rPr>
        <sz val="11"/>
        <color theme="1"/>
        <rFont val="Calibri"/>
        <family val="2"/>
        <scheme val="minor"/>
      </rPr>
      <t xml:space="preserve"> We will work to ensure that our economic growth serves the needs of everyone and benefits all countries and all people including in particular women, youth and disadvantaged groups, generating more quality jobs, addressing inequalities and eradicating poverty so that no one is left behind.
</t>
    </r>
  </si>
  <si>
    <r>
      <t xml:space="preserve">G20  to achieve our </t>
    </r>
    <r>
      <rPr>
        <b/>
        <sz val="11"/>
        <color theme="1"/>
        <rFont val="Calibri"/>
        <family val="2"/>
        <scheme val="minor"/>
      </rPr>
      <t>goal of strong, sustainable, balanced and inclusive growth</t>
    </r>
    <r>
      <rPr>
        <sz val="11"/>
        <color theme="1"/>
        <rFont val="Calibri"/>
        <family val="2"/>
        <scheme val="minor"/>
      </rPr>
      <t xml:space="preserve">. </t>
    </r>
  </si>
  <si>
    <t>We are using fiscal policy flexibly and making tax policy and public expenditure more growth-friendly, including by prioritizing high-quality investment, while enhancing resilience and ensuring debt as a share of GDP is on a sustainable path.</t>
  </si>
  <si>
    <t>we will refrain from competitive devaluations and we will not target our exchange rates for competitive purposes.</t>
  </si>
  <si>
    <t xml:space="preserve">growth, to be dynamic and create more jobs, must be powered by new driving forces. </t>
  </si>
  <si>
    <t>Review the annexxes to the implementation plan , revise these annexes with the relevant updates</t>
  </si>
  <si>
    <t>Add in annexes the new organizational styructure of ACMAD MESA</t>
  </si>
  <si>
    <t>We recognize that in the long run, innovation is a key driver of growth for both individual countries and the global economy as a whole</t>
  </si>
  <si>
    <t xml:space="preserve">contribute to creating new and better jobs, building a cleaner environment, increasing productivity, addressing global challenges, improving people's lives and building dynamic, cooperative and inclusive innovation ecosystems. </t>
  </si>
  <si>
    <t>G20 vision for global  leadership, partnership, openness, inclusiveness, creativity, synergy and flexibility</t>
  </si>
  <si>
    <r>
      <t xml:space="preserve">We commit to pursue pro-innovation strategies and policies, support </t>
    </r>
    <r>
      <rPr>
        <b/>
        <sz val="11"/>
        <color theme="1"/>
        <rFont val="Calibri"/>
        <family val="2"/>
        <scheme val="minor"/>
      </rPr>
      <t>investment in science, technology and innovation (STI)</t>
    </r>
    <r>
      <rPr>
        <sz val="11"/>
        <color theme="1"/>
        <rFont val="Calibri"/>
        <family val="2"/>
        <scheme val="minor"/>
      </rPr>
      <t xml:space="preserve">, and </t>
    </r>
    <r>
      <rPr>
        <b/>
        <sz val="11"/>
        <color theme="1"/>
        <rFont val="Calibri"/>
        <family val="2"/>
        <scheme val="minor"/>
      </rPr>
      <t>support skills training for STI</t>
    </r>
    <r>
      <rPr>
        <sz val="11"/>
        <color theme="1"/>
        <rFont val="Calibri"/>
        <family val="2"/>
        <scheme val="minor"/>
      </rPr>
      <t xml:space="preserve"> - including support for the</t>
    </r>
    <r>
      <rPr>
        <b/>
        <sz val="11"/>
        <color theme="1"/>
        <rFont val="Calibri"/>
        <family val="2"/>
        <scheme val="minor"/>
      </rPr>
      <t xml:space="preserve"> entry of more women into these field</t>
    </r>
    <r>
      <rPr>
        <sz val="11"/>
        <color theme="1"/>
        <rFont val="Calibri"/>
        <family val="2"/>
        <scheme val="minor"/>
      </rPr>
      <t xml:space="preserve">s - and </t>
    </r>
    <r>
      <rPr>
        <b/>
        <sz val="11"/>
        <color theme="1"/>
        <rFont val="Calibri"/>
        <family val="2"/>
        <scheme val="minor"/>
      </rPr>
      <t>mobility of STI human resources</t>
    </r>
  </si>
  <si>
    <t>we support appropriate efforts to promote open science and facilitate appropriate access to publicly funded research results on findable, accessible, interoperable and reusable (FAIR) principles</t>
  </si>
  <si>
    <t>we emphasize the importance of open trade and investment regimes to facilitate innovation through intellectual property rights (IPR) protection, and improving public communication in science and technology</t>
  </si>
  <si>
    <t>. We recognize that, in order to support environmentally sustainable growth globally, it is necessary to scale up green financing. The development of green finance faces a number of challenges, including, among others, difficulties in internalizing environmental externalities, maturity mismatch, lack of clarity in green definitions, information asymmetry and inadequate analytical capacity, but many of these challenges can be addressed by options developed in collaboration with the private sector. We welcome the G20 Green Finance Synthesis Report submitted by the Green Finance Study Group (GFSG) and the voluntary options developed by the GFSG to enhance the ability of the financial system to mobilize private capital for green investment. We believe efforts could be made to provide clear strategic policy signals and frameworks, promote voluntary principles for green finance, expand learning networks for capacity building, support the development of local green bond markets, promote international collaboration to facilitate cross-border investment in green bonds, encourage and facilitate knowledge sharing on environmental and financial risks, and improve the measurement of green finance activities and their impacts.</t>
  </si>
  <si>
    <t>We launch the G20 Initiative on Supporting Industrialization in Africa and LDCs to strengthen their inclusive growth and development potential through voluntary policy options including: promoting inclusive and sustainable structural transformation; supporting sustainable agriculture, agri-business and agro-industry development; deepening, broadening and updating the local knowledge and production base; promoting investment in sustainable and secure energy, including renewables and energy efficiency; exploring ways to develop cooperation on industrial production and vocational training and sustainable and resilient infrastructure and industries; supporting industrialization through trade in accordance with WTO rules; and leveraging domestic and external finance and supporting equitable access to finance - with a focus on women and youth; and promoting science, technology and innovation as critical means for industrialization.</t>
  </si>
  <si>
    <r>
      <t xml:space="preserve">We stress the importance of quality infrastructure investment, which aims to ensure economic efficiency in view of life-cycle cost, safety, </t>
    </r>
    <r>
      <rPr>
        <b/>
        <sz val="11"/>
        <color theme="1"/>
        <rFont val="Calibri"/>
        <family val="2"/>
        <scheme val="minor"/>
      </rPr>
      <t>resilience against natural disaster</t>
    </r>
    <r>
      <rPr>
        <sz val="11"/>
        <color theme="1"/>
        <rFont val="Calibri"/>
        <family val="2"/>
        <scheme val="minor"/>
      </rPr>
      <t xml:space="preserve">, job creation, capacity building, and transfer of expertise and know-how on mutually agreed terms and conditions, while addressing social and environmental impacts and aligning with economic and development strategies. </t>
    </r>
  </si>
  <si>
    <t>We reaffirm that the G20's founding spirit is to bring together the major economies on an equal footing to catalyze action. Once we agree, we will deliver.</t>
  </si>
  <si>
    <t>TICAD Nairobi declaration :  The continent is bestowed with rich natural resources and a fast growing population which is estimated to reach up to two billion in 2050. We especially acknowledge the growing middle class, which makes Africa a significant player in the global economy</t>
  </si>
  <si>
    <t>Formally establish the 2nd MESA Forum Organising Committee and agree on its modus operandi from the time of this meeting to the 2nd MESA Forum execution.
2. Endorse the bid results related to the venue, logistic firm for the 2nd MESA Forum and go to visit the venue.
3. Discuss on the proposed 2nd MESA Forum draft program to be endorsed as a draft.
4. Agree on the roles to be played by each partner with human resources identification and allocation. Focal point with whom to liaise with all operations in Dakar will be identified and nominated.
5. Strengthen links with Government institution and other partners</t>
  </si>
  <si>
    <t>Sept 16 2016</t>
  </si>
  <si>
    <t xml:space="preserve">prepare my timesheets and weekly reports, meeting with Diasso, Njau and Arlindo to share remaining CCA services ( Diasso draft brief for CCA service nO4, build CCA service n0 5 with extreme indices in his contract; Jau build sCCA service n06 with indices in his contract and arlindo with the new expert build CCA services number 6 and 7.  </t>
  </si>
  <si>
    <t>Nominations from UoN, UoD and ACMAD collected and submited for mesa training  UoN</t>
  </si>
  <si>
    <t xml:space="preserve">recruitment of saf to replace gilles , review applications submited and ranking </t>
  </si>
  <si>
    <t xml:space="preserve">Need to add national needs , time when the information is required, which format and to take what kind of decision  very very important, reanalyses, Analyses, climate chnage data need to be organized and used by ACMAD in this project, Governance as priority, </t>
  </si>
  <si>
    <t>CCDA VI and Knowledge Management workshop 16 to 20 Oct 2016</t>
  </si>
  <si>
    <t xml:space="preserve">ACMMAD&amp;MESA and UNECA Collaboration on climdev with CCDA </t>
  </si>
  <si>
    <r>
      <t xml:space="preserve">African DRR WG  and PSC sub saharan resilience programme from </t>
    </r>
    <r>
      <rPr>
        <b/>
        <sz val="11"/>
        <color theme="1"/>
        <rFont val="Calibri"/>
        <family val="2"/>
        <scheme val="minor"/>
      </rPr>
      <t>25-26 and 27 October 2016</t>
    </r>
  </si>
  <si>
    <t xml:space="preserve">MESA/ROM expert to evaluate ACMAd MESA from october 10 to 14 2016 - this mission should be prepared read the EU Internation cooperation and Development Directorate ROM handbook  </t>
  </si>
  <si>
    <t xml:space="preserve">Review and update the presentation of MESA policy dialogue in Kigali next week, introduction of the Mozambican STE CCA with CCA Service  Development plan, start preparation of his work plan </t>
  </si>
  <si>
    <r>
      <t xml:space="preserve">response to attend the last </t>
    </r>
    <r>
      <rPr>
        <b/>
        <sz val="11"/>
        <color theme="1"/>
        <rFont val="Calibri"/>
        <family val="2"/>
        <scheme val="minor"/>
      </rPr>
      <t>MESA forum preparatory meeting in Dakar Oct 25_26, 2016</t>
    </r>
  </si>
  <si>
    <t>19 to 23 Sept 2016</t>
  </si>
  <si>
    <t>attend swiocof - report to be written</t>
  </si>
  <si>
    <t>26 Sept to 30 Sept</t>
  </si>
  <si>
    <t xml:space="preserve">attend TEM 7 _ report to be written </t>
  </si>
  <si>
    <t>Holiday in Niger , meet with the STE CCA , he was introduced to MESA, ACMAD-MESA , SDP, CCA Product&amp;Service catalogue, reference documents including WMO Climatological practices guide,  UCAR/COMET modules on climate change</t>
  </si>
  <si>
    <t xml:space="preserve">finalize the work programme for CCA STE on training modules, </t>
  </si>
  <si>
    <t>discuss with Lazreg for STE on DSF production automatisation with R scripts from SWIOCOF</t>
  </si>
  <si>
    <t>Lazreg mentioned he is available for 1 month starting on December 12 2016</t>
  </si>
  <si>
    <t>WMO spain support for OJT can be used as cofinancing for MESA ( a letter to Nigeria expert, choose cote d'ivoire, Mali, Guinea…)</t>
  </si>
  <si>
    <r>
      <t xml:space="preserve">receive acceptance of Africa pavilion, email to massimo to make the event visible , Dear TL Massimo,
please find below the date and time of the side event at the Africa Pavilion at COP 22.
CICOS and  ICPAC have submitted passport details for participation. 
As you know collaboration with  Copernicus will be instrumental for the future.
EUMETSAT, ESA, ECMWF are key partners involved in Copernicus  who will provide access to EO data for Africa.  
</t>
    </r>
    <r>
      <rPr>
        <b/>
        <sz val="11"/>
        <color theme="1"/>
        <rFont val="Calibri"/>
        <family val="2"/>
        <scheme val="minor"/>
      </rPr>
      <t xml:space="preserve">A joint Africa-Europe framework for climate science and service ( built on MESA and COPERNICUS network of expertise) supporting the implementation of the Paris agreement in Africa is a major expected outcome.
</t>
    </r>
    <r>
      <rPr>
        <sz val="11"/>
        <color theme="1"/>
        <rFont val="Calibri"/>
        <family val="2"/>
        <scheme val="minor"/>
      </rPr>
      <t xml:space="preserve">
</t>
    </r>
  </si>
  <si>
    <t xml:space="preserve">We are pleased to inform you that your application to organize a side event at the Africa Pavilion at COP22 in Marrakech has been accepted by the joint committee of the African Union Commission, the Economic Commission for Africa, the NEPAD Planning and Coordinating Agency and the African Development Bank.
Your side event on:  Implementation of the Paris Agreement in Africa: MESA Services and future resilient Policies and Strategies in Africa
Scheduled for:          Thursday, 17 November 2016, from 16.00 – 17.30hrs, in Salle 1.
Please confirm your interest by email to host the Side Event as proposed, latest 6th October, 2016 (18:00 hrs GMT).  Further to this, kindly send an abstract not exceeding 500 words with the list of confirmed participants by 11th October, for incorporation into the Africa Pavilion Brochure.
 </t>
  </si>
  <si>
    <t>Request for acreeditation to COP 22 meeting with serges, manfred, dg secretariat</t>
  </si>
  <si>
    <t>05 october 2016</t>
  </si>
  <si>
    <t xml:space="preserve">finalize contract of Clifford STE CCA , </t>
  </si>
  <si>
    <t xml:space="preserve">exchange with DG to prepare arame mission and COP 22 operating plan </t>
  </si>
  <si>
    <t>Bonjour Équipe MESA,
 Maintenant que MESA a été retenu pour un side event, comment préparez-vous cet évènement? Il serait bon que dès maintenant, vous conceviez la note conceptuelle afin de voir ce qu'il convient d'apprêter en terme de documents, résultats de projections climatiques, prévisions climatiques, relations avec les bénéficiaires en tirant leçon des faiblesses et erreurs commises: SMHNs, Institutions régionales? Comment les travaux de MEASA ont-ils été considérés pour construire des politiques et stratégies? Montrer les politiques et stratégies basées sur les travaux de MESA, etc. Il est bon de terminer par une ouverture qui montre ce qui est possible de faire en mieux dans une phase ultérieure et peut-être comment? Avec quels acteurs, quels mécanismes et interfaces à mettre en place? etc. Merci</t>
  </si>
  <si>
    <t>tomorrow fill the recruitment tables fr policy liaison officer</t>
  </si>
  <si>
    <t>letter from Niger SG/Ministry of agriculture for participation to world food day, recall letter received from AFD for Vigirisck</t>
  </si>
  <si>
    <t xml:space="preserve">Evaluation of applications for RAF and Policy dialogue officers </t>
  </si>
  <si>
    <t>07 to 10 0ctober 2016</t>
  </si>
  <si>
    <t xml:space="preserve">contact the 3 preselected candidates, t seek availability and salary levels expected. , </t>
  </si>
  <si>
    <t>Abstract drafted for COP 22 side event on MES 1 other programme and implementation of the paris agreement</t>
  </si>
  <si>
    <t>Recontact Frederico for side event on insurance and climate services in Africa</t>
  </si>
  <si>
    <t>Request for extension of FACE project reviewed and updated , with submission to AGRHYMET</t>
  </si>
  <si>
    <t>Preparation for ROM meeting</t>
  </si>
  <si>
    <t xml:space="preserve">reception of acceptance letter for the post from Tossa and </t>
  </si>
  <si>
    <t xml:space="preserve">rencontre  climat change, l'agriculture et l'alimentation aussi , sous-comité pour approcher les institutions et voir les présentation, Les NU avaient prévues un tele débats  </t>
  </si>
  <si>
    <t xml:space="preserve">17 octobre de 11 h à 12h 30 au grand hotel de niamey , exposition à INRAN vers Bra Niger pour les acteurs du monde rural et les institutionels entre 8h et 10h </t>
  </si>
  <si>
    <t xml:space="preserve">select OJT with funding from AEMET as an OJT cofinanced by ACMAD/WMO/AEMET </t>
  </si>
  <si>
    <t>ACMAD_MESA cofinancing</t>
  </si>
  <si>
    <t xml:space="preserve">Un conférencier du monde rural qui va présenter l'utilisation des infos est ce que ça arrive, comment c'est utiliser, comment améliorer,  créer un réseau,  presentation acmad, tendances et projections climatiques , prévision continentales et PRESASS 2015 et 2016 , read ROM handbook to prepare rom meeting </t>
  </si>
  <si>
    <t xml:space="preserve">Drought in northern half of SWIO and late start of the seasonal rainfall, well above average in the bight of biafra,  above average precipitation in southern Africa, drought in parts of Eastern Africa </t>
  </si>
  <si>
    <r>
      <t xml:space="preserve">brief with hubert  for OND, NDJ 2016/17, he should add a slide on past month and past 3 months and the trend for OND 1981 2010  explaining the choice of station , add lat long on all stations , reorganize the mutare slide, add in the slide that enso is used for analog, TNA/NAT above average will persit, equatorial Gulf of Guine above average and will persist, TSA above average will persit, ENSO weak la  nina  will evolve towards enso neutral,  Eastern Idian ocean above average will persist, Western indian ocean neutral will evolve to above average,  revise Maradi, Mondou rain profile, well above average precipitation in Douala , ouada,, bentiu south soudan, Gambela,  </t>
    </r>
    <r>
      <rPr>
        <b/>
        <sz val="11"/>
        <color theme="1"/>
        <rFont val="Calibri"/>
        <family val="2"/>
        <scheme val="minor"/>
      </rPr>
      <t>analog years 1978, 1981, 1992, 1989 (past few months were La Nian when past few monthe in 2016 were strong El Nino), 1998 ( but developed to moderate and strong Lanina when 2016 evoves towards weak La Nina)</t>
    </r>
  </si>
  <si>
    <t>ROM visit day 1 : make a list of people in the introduction session  monitoring relevance, efficiency, effectiveness, sustainability, value added</t>
  </si>
  <si>
    <t>rebriefing OND DNJ 2016/17  with kabenguela and gedeon, most likely analog 1998 and 1989 for OND and only 1998 for NDJ with strong La Nina not expected this year</t>
  </si>
  <si>
    <t>12 and 13 oct 2016</t>
  </si>
  <si>
    <t>finalize SWIOCOF/TEM 7 reports,  review with STE on CCA training  module 1 and two weekly reports and timesheets</t>
  </si>
  <si>
    <t>briefing on DSF bulletins , brief  for policy revised</t>
  </si>
  <si>
    <t xml:space="preserve">meet with GFCS officer in Niger M. Yahaya GFCS, Fond vert climat volet régional, programme régional pour mettre en œuvre des actions du plan national GFCS,  concept note réalisé et envoyé au fond vert. On espère que le fond vert va analyser positivement la concept et autoriser le full proposal. il faut que les pays donne la non objection ou le pays dit que le porteur a un projet qui contribue au developpement du pays, 5 millions de dollars par pay sur 3 ans,  il a eu une réunion de coordination des actions interagences à Niamey pour appuyer la mise en oeuvre du CNSC au Niger,  Prochaine réunion début novembre, Yahaya partage le compte rendu de la dernière réunion,   </t>
  </si>
  <si>
    <t>prepare and finalize the first hydrologcal drought product of ACMAD-MESA with historical timeseries of water levels height from Topex-Poseidon, Jason 1_2_3, sentinel 3A for satellite altimetery. This is an outcome of exchanges with COPERNICUS experts at TEM 7 in Mautritius 26_30 sept 2016</t>
  </si>
  <si>
    <t>Budget execution is the process of monitoring, adjusting, and reporting on the current year’s budget.</t>
  </si>
  <si>
    <t xml:space="preserve">draft communication plan for COP22 from hailu and Serges review </t>
  </si>
  <si>
    <t xml:space="preserve">Briefing on Jan6Sep 2016 state of climate technical noteand report </t>
  </si>
  <si>
    <r>
      <t xml:space="preserve">review communication activities for cop 22  ( 25 inscriptions et accreditation, </t>
    </r>
    <r>
      <rPr>
        <b/>
        <sz val="11"/>
        <color theme="1"/>
        <rFont val="Calibri"/>
        <family val="2"/>
        <scheme val="minor"/>
      </rPr>
      <t xml:space="preserve"> _ roll banners </t>
    </r>
    <r>
      <rPr>
        <sz val="11"/>
        <color theme="1"/>
        <rFont val="Calibri"/>
        <family val="2"/>
        <scheme val="minor"/>
      </rPr>
      <t>( one roll up banner on advisory of June 14, 2016 as reference  add continental JJAS 2016 outlook,  the measures on the advisory,     one rool up banner titled : major achievements with ACMDA-MESA Climate Services, with the diagramm of final beneficiaries of ACMAD-MESA,  P</t>
    </r>
    <r>
      <rPr>
        <b/>
        <sz val="11"/>
        <color theme="1"/>
        <rFont val="Calibri"/>
        <family val="2"/>
        <scheme val="minor"/>
      </rPr>
      <t>olicy directions given by PRN in his independence day speech( serges should tacke to key policy directions from the speech</t>
    </r>
    <r>
      <rPr>
        <sz val="11"/>
        <color theme="1"/>
        <rFont val="Calibri"/>
        <family val="2"/>
        <scheme val="minor"/>
      </rPr>
      <t xml:space="preserve">), </t>
    </r>
    <r>
      <rPr>
        <b/>
        <sz val="11"/>
        <color theme="1"/>
        <rFont val="Calibri"/>
        <family val="2"/>
        <scheme val="minor"/>
      </rPr>
      <t>second achievement is the warming in africa graph with 3°C per century warming rate which support the formulation of the first specific objective of the Paris Agreement asking to purse effort not to reach 1,5°C globally</t>
    </r>
    <r>
      <rPr>
        <sz val="11"/>
        <color theme="1"/>
        <rFont val="Calibri"/>
        <family val="2"/>
        <scheme val="minor"/>
      </rPr>
      <t xml:space="preserve">,  </t>
    </r>
    <r>
      <rPr>
        <b/>
        <sz val="11"/>
        <color theme="1"/>
        <rFont val="Calibri"/>
        <family val="2"/>
        <scheme val="minor"/>
      </rPr>
      <t xml:space="preserve">From COP 21 roll up banners bring to CP 22 the one on  ranked temperatures, </t>
    </r>
    <r>
      <rPr>
        <sz val="11"/>
        <color theme="1"/>
        <rFont val="Calibri"/>
        <family val="2"/>
        <scheme val="minor"/>
      </rPr>
      <t xml:space="preserve">   videos for cop 22 ( video of sheeps lossed due to flloods in Niger...),  referred to success story number 7, </t>
    </r>
  </si>
  <si>
    <t>le 14 octobre Serges promet le faire le 20  Octobre</t>
  </si>
  <si>
    <t>le 14 octobre Serges promet le faire le 21  Octobre</t>
  </si>
  <si>
    <t>oct 15 _17 2016</t>
  </si>
  <si>
    <t>prepare the word food day 2016  on 17 oct 2016 at grand hotel, preparatory meeting at primature, define ACMAD-MESA products for a presentation for the day</t>
  </si>
  <si>
    <t>result 6.3.4  participation to meetings, worshops and events</t>
  </si>
  <si>
    <t>review of DSF bulletion OND, NDj 2016</t>
  </si>
  <si>
    <t>review plots drought hydrological drought over lakes in southern Africa for COP 22</t>
  </si>
  <si>
    <t xml:space="preserve">prepa Journée mondiale de l'a Presenter CIC, RCC,  rôle exact ACMAD//AGRHYMET au PRESA, presenter LRF et 6 PRESAs </t>
  </si>
  <si>
    <t>Review the draft WMO El Nino La Nina update</t>
  </si>
  <si>
    <t>As of early October, both the sea surface temperature and the atmospheric indicators more uniformly reflect a weak La Niña condition. More than half of the climate models surveyed indicate that at least weak La Niña conditions will continueduring the fourth quarter of 2016, while some models predict a weakening of the current conditions to ENSO-neutral. A consensus forecast therefore favors, with probabilities in the 50-60% range, a continuation of at least weak La Niña conditions through the remainder of 2016 and into the first quarter of 2017</t>
  </si>
  <si>
    <t>oct 17 2016</t>
  </si>
  <si>
    <t>Review of output 1 for hassan web expert on status of current website</t>
  </si>
  <si>
    <t>table of 2016   significant event in Africa  and related map by musanganire, collect data based on OCHA reports</t>
  </si>
  <si>
    <t>Fact sheet by musanganire on 2015/15 southern Africa drought  monitoring with advanced satellite technology (sentinel 3 data) , serge do the additional articles for the news lete</t>
  </si>
  <si>
    <t>Review report from Hassan on output 1  of his contract on the assessment of the current site with proposed improvements</t>
  </si>
  <si>
    <r>
      <t xml:space="preserve">tasks of musanganire,  </t>
    </r>
    <r>
      <rPr>
        <b/>
        <sz val="11"/>
        <color theme="1"/>
        <rFont val="Calibri"/>
        <family val="2"/>
        <scheme val="minor"/>
      </rPr>
      <t>factsheet</t>
    </r>
    <r>
      <rPr>
        <sz val="11"/>
        <color theme="1"/>
        <rFont val="Calibri"/>
        <family val="2"/>
        <scheme val="minor"/>
      </rPr>
      <t xml:space="preserve"> on ACMAD advisory and NBA alert, </t>
    </r>
    <r>
      <rPr>
        <b/>
        <sz val="11"/>
        <color theme="1"/>
        <rFont val="Calibri"/>
        <family val="2"/>
        <scheme val="minor"/>
      </rPr>
      <t>extreme events</t>
    </r>
    <r>
      <rPr>
        <sz val="11"/>
        <color theme="1"/>
        <rFont val="Calibri"/>
        <family val="2"/>
        <scheme val="minor"/>
      </rPr>
      <t xml:space="preserve"> for jan Sept 2016 , </t>
    </r>
    <r>
      <rPr>
        <b/>
        <sz val="11"/>
        <color theme="1"/>
        <rFont val="Calibri"/>
        <family val="2"/>
        <scheme val="minor"/>
      </rPr>
      <t>fact sheet</t>
    </r>
    <r>
      <rPr>
        <sz val="11"/>
        <color theme="1"/>
        <rFont val="Calibri"/>
        <family val="2"/>
        <scheme val="minor"/>
      </rPr>
      <t xml:space="preserve"> on water level monitoring with sentinel 3 data , ACMAD-MESA hydrological monitoring  </t>
    </r>
  </si>
  <si>
    <t>titre: ACMAD-MESA contribuer à le formuler , ACMAD-MESA met en œuvre l'accord de paris</t>
  </si>
  <si>
    <t>Un deuxieme  article avec pour titre: previsions de la sécheresse en Afrique en 2015/16 et difficultés dans sa prise en compte par les politiques et décideurs ( use as reference fact sheet number 10 in April and update in June 2016)</t>
  </si>
  <si>
    <t>Request by cities in UNISDR Climet resilient Cities Initiative</t>
  </si>
  <si>
    <t>oct 18 2016</t>
  </si>
  <si>
    <t>by hazards (Heat wave, floods, drought, cyclones) ,  by service type ( knowledge management , ingeniering&amp;infrastructure) for sectors ( public facilities , operation and maintenance, Education and training, critical infrastructure)</t>
  </si>
</sst>
</file>

<file path=xl/styles.xml><?xml version="1.0" encoding="utf-8"?>
<styleSheet xmlns="http://schemas.openxmlformats.org/spreadsheetml/2006/main">
  <numFmts count="3">
    <numFmt numFmtId="43" formatCode="_-* #,##0.00\ _€_-;\-* #,##0.00\ _€_-;_-* &quot;-&quot;??\ _€_-;_-@_-"/>
    <numFmt numFmtId="164" formatCode="#,##0.0"/>
    <numFmt numFmtId="165" formatCode="0.0%"/>
  </numFmts>
  <fonts count="50">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0"/>
      <name val="Arial Narrow"/>
      <family val="2"/>
    </font>
    <font>
      <b/>
      <vertAlign val="superscript"/>
      <sz val="10"/>
      <name val="Arial Narrow"/>
      <family val="2"/>
    </font>
    <font>
      <sz val="10"/>
      <name val="Arial Narrow"/>
      <family val="2"/>
    </font>
    <font>
      <b/>
      <i/>
      <sz val="10"/>
      <name val="Arial Narrow"/>
      <family val="2"/>
    </font>
    <font>
      <i/>
      <sz val="10"/>
      <name val="Arial Narrow"/>
      <family val="2"/>
    </font>
    <font>
      <vertAlign val="superscript"/>
      <sz val="10"/>
      <name val="Arial Narrow"/>
      <family val="2"/>
    </font>
    <font>
      <sz val="9"/>
      <color indexed="81"/>
      <name val="Tahoma"/>
      <family val="2"/>
    </font>
    <font>
      <b/>
      <sz val="9"/>
      <color indexed="81"/>
      <name val="Tahoma"/>
      <family val="2"/>
    </font>
    <font>
      <sz val="8"/>
      <name val="Arial Narrow"/>
      <family val="2"/>
    </font>
    <font>
      <b/>
      <sz val="16"/>
      <name val="Calibri"/>
      <family val="2"/>
      <scheme val="minor"/>
    </font>
    <font>
      <b/>
      <sz val="12"/>
      <color theme="1"/>
      <name val="Calibri"/>
      <family val="2"/>
      <scheme val="minor"/>
    </font>
    <font>
      <b/>
      <sz val="11"/>
      <name val="Calibri"/>
      <family val="2"/>
      <scheme val="minor"/>
    </font>
    <font>
      <b/>
      <sz val="11"/>
      <name val="Arial Narrow"/>
      <family val="2"/>
    </font>
    <font>
      <sz val="12"/>
      <color theme="1"/>
      <name val="Calibri"/>
      <family val="2"/>
      <scheme val="minor"/>
    </font>
    <font>
      <b/>
      <sz val="10"/>
      <color theme="1"/>
      <name val="Arial Narrow"/>
      <family val="2"/>
    </font>
    <font>
      <b/>
      <sz val="11"/>
      <color rgb="FFFA7D00"/>
      <name val="Calibri"/>
      <family val="2"/>
      <scheme val="minor"/>
    </font>
    <font>
      <sz val="14"/>
      <color theme="1"/>
      <name val="Times New Roman"/>
      <family val="1"/>
    </font>
    <font>
      <sz val="14"/>
      <color theme="1"/>
      <name val="Courier New"/>
      <family val="3"/>
    </font>
    <font>
      <sz val="7"/>
      <color theme="1"/>
      <name val="Times New Roman"/>
      <family val="1"/>
    </font>
    <font>
      <b/>
      <sz val="14"/>
      <color theme="1"/>
      <name val="Calibri"/>
      <family val="2"/>
      <scheme val="minor"/>
    </font>
    <font>
      <sz val="12"/>
      <color theme="1"/>
      <name val="Times New Roman"/>
      <family val="1"/>
    </font>
    <font>
      <u/>
      <sz val="8.8000000000000007"/>
      <color theme="10"/>
      <name val="Calibri"/>
      <family val="2"/>
    </font>
    <font>
      <sz val="11"/>
      <color rgb="FFFF0000"/>
      <name val="Calibri"/>
      <family val="2"/>
      <scheme val="minor"/>
    </font>
    <font>
      <b/>
      <sz val="11"/>
      <color rgb="FFFF0000"/>
      <name val="Calibri"/>
      <family val="2"/>
      <scheme val="minor"/>
    </font>
    <font>
      <b/>
      <sz val="11"/>
      <color rgb="FFC00000"/>
      <name val="Calibri"/>
      <family val="2"/>
      <scheme val="minor"/>
    </font>
    <font>
      <b/>
      <sz val="11"/>
      <color rgb="FFFFC000"/>
      <name val="Calibri"/>
      <family val="2"/>
      <scheme val="minor"/>
    </font>
    <font>
      <b/>
      <i/>
      <sz val="11"/>
      <color theme="1"/>
      <name val="Calibri"/>
      <family val="2"/>
      <scheme val="minor"/>
    </font>
    <font>
      <sz val="12"/>
      <color rgb="FF000000"/>
      <name val="Calibri"/>
      <family val="2"/>
      <scheme val="minor"/>
    </font>
    <font>
      <sz val="12"/>
      <color rgb="FFFF0000"/>
      <name val="Calibri"/>
      <family val="2"/>
      <scheme val="minor"/>
    </font>
    <font>
      <b/>
      <sz val="12"/>
      <color rgb="FF000000"/>
      <name val="Calibri"/>
      <family val="2"/>
      <scheme val="minor"/>
    </font>
    <font>
      <i/>
      <sz val="12"/>
      <color rgb="FF000000"/>
      <name val="Calibri"/>
      <family val="2"/>
      <scheme val="minor"/>
    </font>
    <font>
      <i/>
      <sz val="7"/>
      <color rgb="FF000000"/>
      <name val="Calibri"/>
      <family val="2"/>
      <scheme val="minor"/>
    </font>
    <font>
      <sz val="7"/>
      <color rgb="FF000000"/>
      <name val="Calibri"/>
      <family val="2"/>
      <scheme val="minor"/>
    </font>
    <font>
      <b/>
      <sz val="11"/>
      <color theme="5"/>
      <name val="Calibri"/>
      <family val="2"/>
      <scheme val="minor"/>
    </font>
    <font>
      <b/>
      <u/>
      <sz val="11"/>
      <color rgb="FFFF0000"/>
      <name val="Calibri"/>
      <family val="2"/>
      <scheme val="minor"/>
    </font>
    <font>
      <b/>
      <u/>
      <sz val="11"/>
      <color theme="1"/>
      <name val="Calibri"/>
      <family val="2"/>
      <scheme val="minor"/>
    </font>
    <font>
      <sz val="11"/>
      <color theme="5"/>
      <name val="Calibri"/>
      <family val="2"/>
      <scheme val="minor"/>
    </font>
    <font>
      <b/>
      <i/>
      <sz val="10"/>
      <color theme="5"/>
      <name val="Calibri"/>
      <family val="2"/>
      <scheme val="minor"/>
    </font>
    <font>
      <b/>
      <i/>
      <u/>
      <sz val="10"/>
      <color theme="5"/>
      <name val="Calibri"/>
      <family val="2"/>
      <scheme val="minor"/>
    </font>
    <font>
      <sz val="8"/>
      <color theme="1"/>
      <name val="Calibri"/>
      <family val="2"/>
      <scheme val="minor"/>
    </font>
    <font>
      <b/>
      <sz val="16"/>
      <color theme="1"/>
      <name val="Calibri"/>
      <family val="2"/>
      <scheme val="minor"/>
    </font>
    <font>
      <b/>
      <i/>
      <u/>
      <sz val="11"/>
      <color theme="1"/>
      <name val="Calibri"/>
      <family val="2"/>
      <scheme val="minor"/>
    </font>
    <font>
      <u/>
      <sz val="16"/>
      <color theme="10"/>
      <name val="Calibri"/>
      <family val="2"/>
    </font>
    <font>
      <sz val="9"/>
      <color theme="1"/>
      <name val="Calibri"/>
      <family val="2"/>
      <scheme val="minor"/>
    </font>
    <font>
      <b/>
      <sz val="9"/>
      <color theme="1"/>
      <name val="Calibri"/>
      <family val="2"/>
      <scheme val="minor"/>
    </font>
    <font>
      <u/>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CC00"/>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patternFill>
    </fill>
  </fills>
  <borders count="3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19" fillId="15" borderId="24" applyNumberFormat="0" applyAlignment="0" applyProtection="0"/>
    <xf numFmtId="0" fontId="25" fillId="0" borderId="0" applyNumberFormat="0" applyFill="0" applyBorder="0" applyAlignment="0" applyProtection="0">
      <alignment vertical="top"/>
      <protection locked="0"/>
    </xf>
  </cellStyleXfs>
  <cellXfs count="362">
    <xf numFmtId="0" fontId="0" fillId="0" borderId="0" xfId="0"/>
    <xf numFmtId="0" fontId="0" fillId="0" borderId="0" xfId="0" applyAlignment="1">
      <alignment vertical="top"/>
    </xf>
    <xf numFmtId="0" fontId="0" fillId="0" borderId="0" xfId="0" applyAlignment="1">
      <alignment horizontal="left" vertical="top" wrapText="1"/>
    </xf>
    <xf numFmtId="0" fontId="0" fillId="2" borderId="2" xfId="0" applyFill="1" applyBorder="1"/>
    <xf numFmtId="0" fontId="0" fillId="2" borderId="3" xfId="0" applyFill="1" applyBorder="1"/>
    <xf numFmtId="0" fontId="0" fillId="2" borderId="0" xfId="0" applyFill="1"/>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left"/>
    </xf>
    <xf numFmtId="14" fontId="0" fillId="0" borderId="0" xfId="0" applyNumberFormat="1"/>
    <xf numFmtId="14" fontId="0" fillId="0" borderId="0" xfId="0" applyNumberFormat="1" applyAlignment="1">
      <alignment vertical="top"/>
    </xf>
    <xf numFmtId="14" fontId="0" fillId="0" borderId="0" xfId="0" applyNumberFormat="1" applyAlignment="1">
      <alignment wrapText="1"/>
    </xf>
    <xf numFmtId="14" fontId="0" fillId="0" borderId="0" xfId="0" applyNumberFormat="1" applyAlignment="1"/>
    <xf numFmtId="0" fontId="0" fillId="0" borderId="0" xfId="0" applyAlignment="1"/>
    <xf numFmtId="0" fontId="2" fillId="0" borderId="0" xfId="0" applyFont="1"/>
    <xf numFmtId="3" fontId="2" fillId="0" borderId="0" xfId="0" applyNumberFormat="1" applyFont="1"/>
    <xf numFmtId="3" fontId="4" fillId="3" borderId="5" xfId="0" applyNumberFormat="1" applyFont="1" applyFill="1" applyBorder="1" applyAlignment="1">
      <alignment horizontal="center" vertical="top" wrapText="1"/>
    </xf>
    <xf numFmtId="3" fontId="4" fillId="3" borderId="6" xfId="0" applyNumberFormat="1" applyFont="1" applyFill="1" applyBorder="1" applyAlignment="1">
      <alignment horizontal="center" vertical="top" wrapText="1"/>
    </xf>
    <xf numFmtId="3" fontId="4" fillId="3" borderId="8" xfId="0" applyNumberFormat="1" applyFont="1" applyFill="1" applyBorder="1" applyAlignment="1">
      <alignment horizontal="center" vertical="top" wrapText="1"/>
    </xf>
    <xf numFmtId="3" fontId="4" fillId="3" borderId="9" xfId="0" applyNumberFormat="1" applyFont="1" applyFill="1" applyBorder="1" applyAlignment="1">
      <alignment horizontal="center" vertical="top" wrapText="1"/>
    </xf>
    <xf numFmtId="0" fontId="4" fillId="3" borderId="10" xfId="0" applyFont="1" applyFill="1" applyBorder="1" applyAlignment="1">
      <alignment horizontal="left" wrapText="1"/>
    </xf>
    <xf numFmtId="0" fontId="4" fillId="3" borderId="11" xfId="0" applyFont="1" applyFill="1" applyBorder="1" applyAlignment="1">
      <alignment horizontal="center"/>
    </xf>
    <xf numFmtId="3" fontId="4" fillId="3" borderId="11"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11" xfId="0" applyNumberFormat="1" applyFont="1" applyFill="1" applyBorder="1" applyAlignment="1">
      <alignment horizontal="left"/>
    </xf>
    <xf numFmtId="3" fontId="4" fillId="3" borderId="12" xfId="0" applyNumberFormat="1" applyFont="1" applyFill="1" applyBorder="1" applyAlignment="1">
      <alignment horizontal="left"/>
    </xf>
    <xf numFmtId="3" fontId="4" fillId="3" borderId="10" xfId="0" applyNumberFormat="1" applyFont="1" applyFill="1" applyBorder="1" applyAlignment="1">
      <alignment horizontal="left"/>
    </xf>
    <xf numFmtId="0" fontId="4" fillId="4" borderId="7" xfId="0" applyFont="1" applyFill="1" applyBorder="1" applyAlignment="1">
      <alignment horizontal="left" wrapText="1" indent="1"/>
    </xf>
    <xf numFmtId="0" fontId="4" fillId="4" borderId="8" xfId="0" applyFont="1" applyFill="1" applyBorder="1" applyAlignment="1">
      <alignment horizontal="center"/>
    </xf>
    <xf numFmtId="3" fontId="4" fillId="4" borderId="8" xfId="0" applyNumberFormat="1" applyFont="1" applyFill="1" applyBorder="1" applyAlignment="1">
      <alignment horizontal="center"/>
    </xf>
    <xf numFmtId="3" fontId="4" fillId="4" borderId="9" xfId="0" applyNumberFormat="1" applyFont="1" applyFill="1" applyBorder="1" applyAlignment="1">
      <alignment horizontal="center"/>
    </xf>
    <xf numFmtId="3" fontId="4" fillId="4" borderId="7" xfId="0" applyNumberFormat="1" applyFont="1" applyFill="1" applyBorder="1" applyAlignment="1">
      <alignment horizontal="center"/>
    </xf>
    <xf numFmtId="0" fontId="4" fillId="5" borderId="7" xfId="0" applyFont="1" applyFill="1" applyBorder="1" applyAlignment="1">
      <alignment horizontal="left" wrapText="1" indent="1"/>
    </xf>
    <xf numFmtId="0" fontId="4" fillId="5" borderId="8" xfId="0" applyFont="1" applyFill="1" applyBorder="1" applyAlignment="1">
      <alignment horizontal="center"/>
    </xf>
    <xf numFmtId="3" fontId="4" fillId="5" borderId="8" xfId="0" applyNumberFormat="1" applyFont="1" applyFill="1" applyBorder="1" applyAlignment="1">
      <alignment horizontal="center"/>
    </xf>
    <xf numFmtId="3" fontId="4" fillId="5" borderId="9" xfId="0" applyNumberFormat="1" applyFont="1" applyFill="1" applyBorder="1" applyAlignment="1">
      <alignment horizontal="center"/>
    </xf>
    <xf numFmtId="3" fontId="4" fillId="5" borderId="7" xfId="0" applyNumberFormat="1" applyFont="1" applyFill="1" applyBorder="1" applyAlignment="1">
      <alignment horizontal="center"/>
    </xf>
    <xf numFmtId="0" fontId="6" fillId="0" borderId="7" xfId="0" applyFont="1" applyBorder="1" applyAlignment="1">
      <alignment horizontal="left" wrapText="1" indent="3"/>
    </xf>
    <xf numFmtId="0" fontId="6" fillId="0" borderId="8" xfId="0" applyFont="1" applyBorder="1" applyAlignment="1">
      <alignment horizontal="center"/>
    </xf>
    <xf numFmtId="3" fontId="6" fillId="0" borderId="8" xfId="0" applyNumberFormat="1" applyFont="1" applyBorder="1" applyAlignment="1">
      <alignment horizontal="center"/>
    </xf>
    <xf numFmtId="3" fontId="6" fillId="0" borderId="10"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0" fontId="6" fillId="6" borderId="7" xfId="0" applyFont="1" applyFill="1" applyBorder="1" applyAlignment="1">
      <alignment horizontal="left" wrapText="1" indent="3"/>
    </xf>
    <xf numFmtId="0" fontId="6" fillId="6" borderId="8" xfId="0" applyFont="1" applyFill="1" applyBorder="1" applyAlignment="1">
      <alignment horizontal="center"/>
    </xf>
    <xf numFmtId="3" fontId="6" fillId="6" borderId="8" xfId="0" applyNumberFormat="1" applyFont="1" applyFill="1" applyBorder="1" applyAlignment="1">
      <alignment horizontal="center"/>
    </xf>
    <xf numFmtId="0" fontId="6" fillId="0" borderId="7" xfId="0" applyFont="1" applyBorder="1" applyAlignment="1">
      <alignment horizontal="left" wrapText="1"/>
    </xf>
    <xf numFmtId="3" fontId="4" fillId="0" borderId="7" xfId="0" applyNumberFormat="1" applyFont="1" applyBorder="1" applyAlignment="1">
      <alignment horizontal="center"/>
    </xf>
    <xf numFmtId="3" fontId="4" fillId="5" borderId="10" xfId="0" applyNumberFormat="1" applyFont="1" applyFill="1" applyBorder="1" applyAlignment="1">
      <alignment horizontal="center"/>
    </xf>
    <xf numFmtId="0" fontId="4" fillId="4" borderId="7" xfId="0" applyFont="1" applyFill="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center"/>
    </xf>
    <xf numFmtId="0" fontId="4" fillId="0" borderId="8" xfId="0" applyFont="1" applyBorder="1" applyAlignment="1">
      <alignment horizontal="center"/>
    </xf>
    <xf numFmtId="0" fontId="4" fillId="7" borderId="7" xfId="0" applyFont="1" applyFill="1" applyBorder="1" applyAlignment="1">
      <alignment horizontal="left" wrapText="1" indent="1"/>
    </xf>
    <xf numFmtId="0" fontId="6" fillId="7" borderId="8" xfId="0" applyFont="1" applyFill="1" applyBorder="1" applyAlignment="1">
      <alignment horizontal="center"/>
    </xf>
    <xf numFmtId="3" fontId="4" fillId="7" borderId="12" xfId="0" applyNumberFormat="1" applyFont="1" applyFill="1" applyBorder="1" applyAlignment="1">
      <alignment horizontal="center"/>
    </xf>
    <xf numFmtId="3" fontId="4" fillId="7" borderId="10" xfId="0" applyNumberFormat="1" applyFont="1" applyFill="1" applyBorder="1" applyAlignment="1">
      <alignment horizontal="center"/>
    </xf>
    <xf numFmtId="3" fontId="4" fillId="7" borderId="9" xfId="0" applyNumberFormat="1" applyFont="1" applyFill="1" applyBorder="1" applyAlignment="1">
      <alignment horizontal="center"/>
    </xf>
    <xf numFmtId="3" fontId="6" fillId="7" borderId="7" xfId="0" applyNumberFormat="1" applyFont="1" applyFill="1" applyBorder="1" applyAlignment="1">
      <alignment horizontal="center"/>
    </xf>
    <xf numFmtId="3" fontId="4" fillId="7" borderId="14" xfId="0" applyNumberFormat="1" applyFont="1" applyFill="1" applyBorder="1" applyAlignment="1">
      <alignment horizontal="center"/>
    </xf>
    <xf numFmtId="3" fontId="4" fillId="7" borderId="7" xfId="0" applyNumberFormat="1" applyFont="1" applyFill="1" applyBorder="1" applyAlignment="1">
      <alignment horizontal="center"/>
    </xf>
    <xf numFmtId="3" fontId="6" fillId="6" borderId="7" xfId="0" applyNumberFormat="1" applyFont="1" applyFill="1" applyBorder="1" applyAlignment="1">
      <alignment horizontal="center"/>
    </xf>
    <xf numFmtId="3" fontId="4" fillId="0" borderId="8" xfId="0" applyNumberFormat="1" applyFont="1" applyBorder="1" applyAlignment="1">
      <alignment horizontal="center"/>
    </xf>
    <xf numFmtId="0" fontId="6" fillId="0" borderId="7" xfId="0" applyFont="1" applyBorder="1" applyAlignment="1">
      <alignment horizontal="left" wrapText="1" indent="2"/>
    </xf>
    <xf numFmtId="0" fontId="7" fillId="8" borderId="15" xfId="0" applyFont="1" applyFill="1" applyBorder="1" applyAlignment="1">
      <alignment horizontal="left" wrapText="1"/>
    </xf>
    <xf numFmtId="0" fontId="7" fillId="8" borderId="9" xfId="0" applyFont="1" applyFill="1" applyBorder="1" applyAlignment="1">
      <alignment horizontal="center"/>
    </xf>
    <xf numFmtId="3" fontId="7" fillId="8" borderId="9" xfId="0" applyNumberFormat="1" applyFont="1" applyFill="1" applyBorder="1" applyAlignment="1">
      <alignment horizontal="center"/>
    </xf>
    <xf numFmtId="3" fontId="7" fillId="8" borderId="8" xfId="0" applyNumberFormat="1" applyFont="1" applyFill="1" applyBorder="1" applyAlignment="1">
      <alignment horizontal="center"/>
    </xf>
    <xf numFmtId="3" fontId="4" fillId="8" borderId="9" xfId="0" applyNumberFormat="1" applyFont="1" applyFill="1" applyBorder="1" applyAlignment="1">
      <alignment horizontal="center"/>
    </xf>
    <xf numFmtId="3" fontId="7" fillId="8" borderId="15" xfId="0" applyNumberFormat="1" applyFont="1" applyFill="1" applyBorder="1" applyAlignment="1">
      <alignment horizontal="center"/>
    </xf>
    <xf numFmtId="3" fontId="7" fillId="8" borderId="9" xfId="0" applyNumberFormat="1" applyFont="1" applyFill="1" applyBorder="1" applyAlignment="1">
      <alignment horizontal="left"/>
    </xf>
    <xf numFmtId="3" fontId="4" fillId="8" borderId="7" xfId="0" applyNumberFormat="1" applyFont="1" applyFill="1" applyBorder="1" applyAlignment="1">
      <alignment horizontal="center"/>
    </xf>
    <xf numFmtId="0" fontId="4" fillId="3" borderId="7" xfId="0" applyFont="1" applyFill="1" applyBorder="1" applyAlignment="1">
      <alignment horizontal="left" wrapText="1"/>
    </xf>
    <xf numFmtId="0" fontId="4" fillId="3" borderId="8" xfId="0" applyFont="1" applyFill="1" applyBorder="1" applyAlignment="1">
      <alignment horizontal="center"/>
    </xf>
    <xf numFmtId="3" fontId="4" fillId="3" borderId="8" xfId="0" applyNumberFormat="1" applyFont="1" applyFill="1" applyBorder="1" applyAlignment="1">
      <alignment horizontal="center"/>
    </xf>
    <xf numFmtId="3" fontId="4" fillId="3" borderId="9" xfId="0" applyNumberFormat="1" applyFont="1" applyFill="1" applyBorder="1" applyAlignment="1">
      <alignment horizontal="center"/>
    </xf>
    <xf numFmtId="3" fontId="4" fillId="3" borderId="7" xfId="0" applyNumberFormat="1" applyFont="1" applyFill="1" applyBorder="1" applyAlignment="1">
      <alignment horizontal="center"/>
    </xf>
    <xf numFmtId="3" fontId="4" fillId="3" borderId="8" xfId="0" applyNumberFormat="1" applyFont="1" applyFill="1" applyBorder="1" applyAlignment="1">
      <alignment horizontal="left"/>
    </xf>
    <xf numFmtId="3" fontId="4" fillId="3" borderId="9" xfId="0" applyNumberFormat="1" applyFont="1" applyFill="1" applyBorder="1" applyAlignment="1">
      <alignment horizontal="left"/>
    </xf>
    <xf numFmtId="3" fontId="4" fillId="3" borderId="7" xfId="0" applyNumberFormat="1" applyFont="1" applyFill="1" applyBorder="1" applyAlignment="1">
      <alignment horizontal="left"/>
    </xf>
    <xf numFmtId="0" fontId="6" fillId="6" borderId="7" xfId="0" applyFont="1" applyFill="1" applyBorder="1" applyAlignment="1">
      <alignment horizontal="center"/>
    </xf>
    <xf numFmtId="3" fontId="6" fillId="0" borderId="8" xfId="0" applyNumberFormat="1" applyFont="1" applyBorder="1" applyAlignment="1">
      <alignment horizontal="left"/>
    </xf>
    <xf numFmtId="3" fontId="6" fillId="0" borderId="9" xfId="0" applyNumberFormat="1" applyFont="1" applyBorder="1" applyAlignment="1">
      <alignment horizontal="left"/>
    </xf>
    <xf numFmtId="3" fontId="4" fillId="0" borderId="7" xfId="0" applyNumberFormat="1" applyFont="1" applyBorder="1" applyAlignment="1">
      <alignment horizontal="left"/>
    </xf>
    <xf numFmtId="3" fontId="4" fillId="4" borderId="8" xfId="0" applyNumberFormat="1" applyFont="1" applyFill="1" applyBorder="1" applyAlignment="1">
      <alignment horizontal="left"/>
    </xf>
    <xf numFmtId="3" fontId="4" fillId="4" borderId="9" xfId="0" applyNumberFormat="1" applyFont="1" applyFill="1" applyBorder="1" applyAlignment="1">
      <alignment horizontal="left"/>
    </xf>
    <xf numFmtId="0" fontId="6" fillId="3" borderId="8" xfId="0" applyFont="1" applyFill="1" applyBorder="1" applyAlignment="1">
      <alignment horizontal="center"/>
    </xf>
    <xf numFmtId="3" fontId="6" fillId="3" borderId="8" xfId="0" applyNumberFormat="1" applyFont="1" applyFill="1" applyBorder="1" applyAlignment="1">
      <alignment horizontal="center"/>
    </xf>
    <xf numFmtId="3" fontId="6" fillId="3" borderId="9" xfId="0" applyNumberFormat="1" applyFont="1" applyFill="1" applyBorder="1" applyAlignment="1">
      <alignment horizontal="center"/>
    </xf>
    <xf numFmtId="3" fontId="6" fillId="3" borderId="7" xfId="0" applyNumberFormat="1" applyFont="1" applyFill="1" applyBorder="1" applyAlignment="1">
      <alignment horizontal="center"/>
    </xf>
    <xf numFmtId="3" fontId="6" fillId="3" borderId="8" xfId="0" applyNumberFormat="1" applyFont="1" applyFill="1" applyBorder="1" applyAlignment="1">
      <alignment horizontal="left"/>
    </xf>
    <xf numFmtId="3" fontId="6" fillId="3" borderId="9" xfId="0" applyNumberFormat="1" applyFont="1" applyFill="1" applyBorder="1" applyAlignment="1">
      <alignment horizontal="left"/>
    </xf>
    <xf numFmtId="0" fontId="4" fillId="4" borderId="8" xfId="0" applyFont="1" applyFill="1" applyBorder="1" applyAlignment="1">
      <alignment horizontal="left" indent="1"/>
    </xf>
    <xf numFmtId="3" fontId="4" fillId="4" borderId="8" xfId="0" applyNumberFormat="1" applyFont="1" applyFill="1" applyBorder="1" applyAlignment="1">
      <alignment horizontal="left" indent="1"/>
    </xf>
    <xf numFmtId="3" fontId="4" fillId="4" borderId="9" xfId="0" applyNumberFormat="1" applyFont="1" applyFill="1" applyBorder="1" applyAlignment="1">
      <alignment horizontal="left" indent="1"/>
    </xf>
    <xf numFmtId="3" fontId="4" fillId="4" borderId="7" xfId="0" applyNumberFormat="1" applyFont="1" applyFill="1" applyBorder="1" applyAlignment="1">
      <alignment horizontal="left" indent="1"/>
    </xf>
    <xf numFmtId="0" fontId="6" fillId="4" borderId="7" xfId="0" applyFont="1" applyFill="1" applyBorder="1" applyAlignment="1">
      <alignment horizontal="left" wrapText="1" indent="1"/>
    </xf>
    <xf numFmtId="3" fontId="6" fillId="0" borderId="13" xfId="0" applyNumberFormat="1" applyFont="1" applyBorder="1" applyAlignment="1">
      <alignment horizontal="center"/>
    </xf>
    <xf numFmtId="3" fontId="6" fillId="0" borderId="16" xfId="0" applyNumberFormat="1" applyFont="1" applyBorder="1" applyAlignment="1">
      <alignment horizontal="center"/>
    </xf>
    <xf numFmtId="3" fontId="6" fillId="0" borderId="0" xfId="0" applyNumberFormat="1" applyFont="1" applyBorder="1" applyAlignment="1">
      <alignment horizontal="center"/>
    </xf>
    <xf numFmtId="0" fontId="6" fillId="0" borderId="5" xfId="0" applyFont="1" applyBorder="1" applyAlignment="1">
      <alignment horizontal="center"/>
    </xf>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6" xfId="0" applyNumberFormat="1" applyFont="1" applyBorder="1" applyAlignment="1">
      <alignment horizontal="center"/>
    </xf>
    <xf numFmtId="0" fontId="4" fillId="4" borderId="11" xfId="0" applyFont="1" applyFill="1" applyBorder="1" applyAlignment="1">
      <alignment horizontal="left" indent="1"/>
    </xf>
    <xf numFmtId="3" fontId="4" fillId="4" borderId="5" xfId="0" applyNumberFormat="1" applyFont="1" applyFill="1" applyBorder="1" applyAlignment="1">
      <alignment horizontal="center"/>
    </xf>
    <xf numFmtId="3" fontId="4" fillId="4" borderId="10" xfId="0" applyNumberFormat="1" applyFont="1" applyFill="1" applyBorder="1" applyAlignment="1">
      <alignment horizontal="center"/>
    </xf>
    <xf numFmtId="3" fontId="4" fillId="4" borderId="6" xfId="0" applyNumberFormat="1" applyFont="1" applyFill="1" applyBorder="1" applyAlignment="1">
      <alignment horizontal="center"/>
    </xf>
    <xf numFmtId="3" fontId="7" fillId="8" borderId="12" xfId="0" applyNumberFormat="1" applyFont="1" applyFill="1" applyBorder="1" applyAlignment="1">
      <alignment horizontal="center"/>
    </xf>
    <xf numFmtId="3" fontId="7" fillId="8" borderId="11" xfId="0" applyNumberFormat="1" applyFont="1" applyFill="1" applyBorder="1" applyAlignment="1">
      <alignment horizontal="center"/>
    </xf>
    <xf numFmtId="3" fontId="7" fillId="8" borderId="12" xfId="0" applyNumberFormat="1" applyFont="1" applyFill="1" applyBorder="1" applyAlignment="1">
      <alignment horizontal="left"/>
    </xf>
    <xf numFmtId="0" fontId="8" fillId="3" borderId="10" xfId="0" applyFont="1" applyFill="1" applyBorder="1" applyAlignment="1">
      <alignment horizontal="center"/>
    </xf>
    <xf numFmtId="3" fontId="8" fillId="3" borderId="11" xfId="0" applyNumberFormat="1" applyFont="1" applyFill="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4" fillId="4" borderId="15" xfId="0" applyFont="1" applyFill="1" applyBorder="1" applyAlignment="1">
      <alignment horizontal="left" wrapText="1"/>
    </xf>
    <xf numFmtId="0" fontId="6" fillId="4" borderId="9" xfId="0" applyFont="1" applyFill="1" applyBorder="1" applyAlignment="1">
      <alignment horizontal="center"/>
    </xf>
    <xf numFmtId="3" fontId="6" fillId="4" borderId="9" xfId="0" applyNumberFormat="1" applyFont="1" applyFill="1" applyBorder="1" applyAlignment="1">
      <alignment horizontal="center"/>
    </xf>
    <xf numFmtId="3" fontId="6" fillId="4" borderId="8" xfId="0" applyNumberFormat="1" applyFont="1" applyFill="1" applyBorder="1" applyAlignment="1">
      <alignment horizontal="center"/>
    </xf>
    <xf numFmtId="0" fontId="7" fillId="4" borderId="9" xfId="0" applyFont="1" applyFill="1" applyBorder="1" applyAlignment="1">
      <alignment horizontal="center"/>
    </xf>
    <xf numFmtId="3" fontId="7" fillId="4" borderId="9" xfId="0" applyNumberFormat="1" applyFont="1" applyFill="1" applyBorder="1" applyAlignment="1">
      <alignment horizontal="center"/>
    </xf>
    <xf numFmtId="3" fontId="7" fillId="4" borderId="8" xfId="0" applyNumberFormat="1" applyFont="1" applyFill="1" applyBorder="1" applyAlignment="1">
      <alignment horizontal="center"/>
    </xf>
    <xf numFmtId="3" fontId="7" fillId="4" borderId="9" xfId="0" applyNumberFormat="1" applyFont="1" applyFill="1" applyBorder="1" applyAlignment="1">
      <alignment horizontal="left"/>
    </xf>
    <xf numFmtId="3" fontId="4" fillId="6" borderId="13" xfId="0" applyNumberFormat="1" applyFont="1" applyFill="1" applyBorder="1" applyAlignment="1">
      <alignment horizontal="center"/>
    </xf>
    <xf numFmtId="3" fontId="7" fillId="4" borderId="11" xfId="0" applyNumberFormat="1" applyFont="1" applyFill="1" applyBorder="1" applyAlignment="1">
      <alignment horizontal="center"/>
    </xf>
    <xf numFmtId="3" fontId="7" fillId="4" borderId="10" xfId="0" applyNumberFormat="1" applyFont="1" applyFill="1" applyBorder="1" applyAlignment="1">
      <alignment horizontal="center"/>
    </xf>
    <xf numFmtId="0" fontId="6" fillId="6" borderId="16" xfId="0" applyFont="1" applyFill="1" applyBorder="1" applyAlignment="1">
      <alignment horizontal="left" wrapText="1"/>
    </xf>
    <xf numFmtId="0" fontId="6" fillId="6" borderId="7" xfId="0" applyFont="1" applyFill="1" applyBorder="1" applyAlignment="1">
      <alignment horizontal="left" wrapText="1"/>
    </xf>
    <xf numFmtId="3" fontId="4" fillId="4" borderId="7" xfId="0" applyNumberFormat="1" applyFont="1" applyFill="1" applyBorder="1" applyAlignment="1">
      <alignment horizontal="left"/>
    </xf>
    <xf numFmtId="0" fontId="6" fillId="0" borderId="0" xfId="0" applyFont="1" applyAlignment="1">
      <alignment horizontal="left" wrapText="1"/>
    </xf>
    <xf numFmtId="0" fontId="6" fillId="0" borderId="0" xfId="0" applyFont="1" applyAlignment="1">
      <alignment horizontal="left"/>
    </xf>
    <xf numFmtId="3" fontId="6" fillId="8" borderId="11" xfId="0" applyNumberFormat="1" applyFont="1" applyFill="1" applyBorder="1" applyAlignment="1">
      <alignment horizontal="center"/>
    </xf>
    <xf numFmtId="10" fontId="6" fillId="8" borderId="11" xfId="2" applyNumberFormat="1" applyFont="1" applyFill="1" applyBorder="1" applyAlignment="1">
      <alignment horizontal="center"/>
    </xf>
    <xf numFmtId="3" fontId="6" fillId="0" borderId="0" xfId="0" applyNumberFormat="1" applyFont="1" applyAlignment="1">
      <alignment horizontal="left"/>
    </xf>
    <xf numFmtId="43" fontId="4" fillId="0" borderId="0" xfId="1" applyFont="1" applyAlignment="1">
      <alignment horizontal="right" wrapText="1"/>
    </xf>
    <xf numFmtId="3" fontId="6" fillId="8" borderId="8" xfId="0" applyNumberFormat="1" applyFont="1" applyFill="1" applyBorder="1" applyAlignment="1">
      <alignment horizontal="center"/>
    </xf>
    <xf numFmtId="10" fontId="6" fillId="8" borderId="8" xfId="2" applyNumberFormat="1" applyFont="1" applyFill="1" applyBorder="1" applyAlignment="1">
      <alignment horizontal="center"/>
    </xf>
    <xf numFmtId="3" fontId="6" fillId="0" borderId="0" xfId="0" applyNumberFormat="1" applyFont="1" applyAlignment="1">
      <alignment horizontal="right"/>
    </xf>
    <xf numFmtId="3" fontId="6" fillId="0" borderId="0" xfId="0" applyNumberFormat="1" applyFont="1" applyAlignment="1">
      <alignment horizontal="center" wrapText="1"/>
    </xf>
    <xf numFmtId="3" fontId="6" fillId="0" borderId="0" xfId="0" applyNumberFormat="1" applyFont="1" applyAlignment="1">
      <alignment horizontal="center"/>
    </xf>
    <xf numFmtId="0" fontId="2" fillId="5" borderId="0" xfId="0" applyFont="1" applyFill="1"/>
    <xf numFmtId="3" fontId="2" fillId="5" borderId="0" xfId="0" applyNumberFormat="1" applyFont="1" applyFill="1"/>
    <xf numFmtId="3" fontId="2" fillId="9" borderId="0" xfId="0" applyNumberFormat="1" applyFont="1" applyFill="1"/>
    <xf numFmtId="0" fontId="2" fillId="0" borderId="0" xfId="0" applyFont="1" applyAlignment="1">
      <alignment horizontal="right"/>
    </xf>
    <xf numFmtId="0" fontId="12" fillId="0" borderId="7" xfId="0" applyFont="1" applyBorder="1" applyAlignment="1">
      <alignment horizontal="left" wrapText="1" indent="3"/>
    </xf>
    <xf numFmtId="0" fontId="13" fillId="0" borderId="0" xfId="0" applyFont="1"/>
    <xf numFmtId="43" fontId="4" fillId="0" borderId="0" xfId="1" applyFont="1" applyAlignment="1">
      <alignment horizontal="left" wrapText="1"/>
    </xf>
    <xf numFmtId="3" fontId="4" fillId="0" borderId="0" xfId="0" applyNumberFormat="1" applyFont="1" applyAlignment="1">
      <alignment horizontal="left"/>
    </xf>
    <xf numFmtId="0" fontId="14" fillId="0" borderId="7" xfId="0" applyFont="1" applyBorder="1" applyAlignment="1">
      <alignment horizontal="justify" vertical="top" wrapText="1"/>
    </xf>
    <xf numFmtId="0" fontId="14" fillId="0" borderId="10" xfId="0" applyFont="1" applyBorder="1" applyAlignment="1">
      <alignment horizontal="center" vertical="top" wrapText="1"/>
    </xf>
    <xf numFmtId="0" fontId="2" fillId="10" borderId="0" xfId="0" applyFont="1" applyFill="1"/>
    <xf numFmtId="3" fontId="2" fillId="10" borderId="0" xfId="0" applyNumberFormat="1" applyFont="1" applyFill="1"/>
    <xf numFmtId="0" fontId="4" fillId="4" borderId="7" xfId="0" applyFont="1" applyFill="1" applyBorder="1" applyAlignment="1">
      <alignment horizontal="center" wrapText="1"/>
    </xf>
    <xf numFmtId="0" fontId="2" fillId="11" borderId="0" xfId="0" applyFont="1" applyFill="1"/>
    <xf numFmtId="0" fontId="2" fillId="12" borderId="0" xfId="0" applyFont="1" applyFill="1"/>
    <xf numFmtId="0" fontId="1" fillId="0" borderId="0" xfId="0" applyFont="1" applyAlignment="1">
      <alignment wrapText="1"/>
    </xf>
    <xf numFmtId="0" fontId="1" fillId="0" borderId="0" xfId="0" applyFont="1"/>
    <xf numFmtId="16" fontId="0" fillId="0" borderId="0" xfId="0" applyNumberFormat="1"/>
    <xf numFmtId="14" fontId="1" fillId="0" borderId="0" xfId="0" applyNumberFormat="1" applyFont="1"/>
    <xf numFmtId="14" fontId="0" fillId="0" borderId="0" xfId="0" applyNumberFormat="1" applyFont="1"/>
    <xf numFmtId="0" fontId="0" fillId="0" borderId="0" xfId="0" applyFont="1" applyAlignment="1">
      <alignment wrapText="1"/>
    </xf>
    <xf numFmtId="0" fontId="0" fillId="0" borderId="0" xfId="0" applyFont="1"/>
    <xf numFmtId="164" fontId="2" fillId="0" borderId="0" xfId="0" applyNumberFormat="1" applyFont="1"/>
    <xf numFmtId="3" fontId="15" fillId="0" borderId="0" xfId="0" applyNumberFormat="1" applyFont="1"/>
    <xf numFmtId="0" fontId="15" fillId="0" borderId="0" xfId="0" applyFont="1"/>
    <xf numFmtId="0" fontId="15" fillId="10" borderId="0" xfId="0" applyFont="1" applyFill="1"/>
    <xf numFmtId="3" fontId="15" fillId="10" borderId="0" xfId="0" applyNumberFormat="1" applyFont="1" applyFill="1"/>
    <xf numFmtId="3" fontId="2" fillId="7" borderId="0" xfId="0" applyNumberFormat="1" applyFont="1" applyFill="1"/>
    <xf numFmtId="3" fontId="16" fillId="0" borderId="0" xfId="0" applyNumberFormat="1" applyFont="1" applyAlignment="1">
      <alignment horizontal="right"/>
    </xf>
    <xf numFmtId="1" fontId="15" fillId="0" borderId="0" xfId="0" applyNumberFormat="1" applyFont="1"/>
    <xf numFmtId="0" fontId="2" fillId="13" borderId="0" xfId="0" applyFont="1" applyFill="1"/>
    <xf numFmtId="3" fontId="4" fillId="7" borderId="8" xfId="0" applyNumberFormat="1" applyFont="1" applyFill="1" applyBorder="1" applyAlignment="1">
      <alignment horizontal="center"/>
    </xf>
    <xf numFmtId="0" fontId="2" fillId="7" borderId="0" xfId="0" applyFont="1" applyFill="1"/>
    <xf numFmtId="0" fontId="4" fillId="7" borderId="7" xfId="0" applyFont="1" applyFill="1" applyBorder="1" applyAlignment="1">
      <alignment horizontal="left" wrapText="1"/>
    </xf>
    <xf numFmtId="3" fontId="4" fillId="7" borderId="8" xfId="0" applyNumberFormat="1" applyFont="1" applyFill="1" applyBorder="1" applyAlignment="1">
      <alignment horizontal="left"/>
    </xf>
    <xf numFmtId="3" fontId="4" fillId="7" borderId="9" xfId="0" applyNumberFormat="1" applyFont="1" applyFill="1" applyBorder="1" applyAlignment="1">
      <alignment horizontal="left"/>
    </xf>
    <xf numFmtId="3" fontId="6" fillId="7" borderId="8" xfId="0" applyNumberFormat="1" applyFont="1" applyFill="1" applyBorder="1" applyAlignment="1">
      <alignment horizontal="left"/>
    </xf>
    <xf numFmtId="3" fontId="6" fillId="7" borderId="9" xfId="0" applyNumberFormat="1" applyFont="1" applyFill="1" applyBorder="1" applyAlignment="1">
      <alignment horizontal="left"/>
    </xf>
    <xf numFmtId="3" fontId="4" fillId="14" borderId="11" xfId="0" applyNumberFormat="1" applyFont="1" applyFill="1" applyBorder="1" applyAlignment="1">
      <alignment horizontal="center"/>
    </xf>
    <xf numFmtId="10" fontId="6" fillId="9" borderId="11" xfId="2" applyNumberFormat="1" applyFont="1" applyFill="1" applyBorder="1" applyAlignment="1">
      <alignment horizontal="center"/>
    </xf>
    <xf numFmtId="10" fontId="6" fillId="9" borderId="8" xfId="2" applyNumberFormat="1" applyFont="1" applyFill="1" applyBorder="1" applyAlignment="1">
      <alignment horizontal="center"/>
    </xf>
    <xf numFmtId="3" fontId="6" fillId="9" borderId="8" xfId="0" applyNumberFormat="1" applyFont="1" applyFill="1" applyBorder="1" applyAlignment="1">
      <alignment horizontal="center"/>
    </xf>
    <xf numFmtId="0" fontId="7" fillId="14" borderId="15" xfId="0" applyFont="1" applyFill="1" applyBorder="1" applyAlignment="1">
      <alignment horizontal="left" wrapText="1"/>
    </xf>
    <xf numFmtId="3" fontId="7" fillId="14" borderId="15" xfId="0" applyNumberFormat="1" applyFont="1" applyFill="1" applyBorder="1" applyAlignment="1">
      <alignment horizontal="center"/>
    </xf>
    <xf numFmtId="3" fontId="7" fillId="14" borderId="9" xfId="0" applyNumberFormat="1" applyFont="1" applyFill="1" applyBorder="1" applyAlignment="1">
      <alignment horizontal="left"/>
    </xf>
    <xf numFmtId="3" fontId="4" fillId="7" borderId="15" xfId="0" applyNumberFormat="1" applyFont="1" applyFill="1" applyBorder="1" applyAlignment="1">
      <alignment horizontal="center"/>
    </xf>
    <xf numFmtId="3" fontId="4" fillId="14" borderId="8" xfId="0" applyNumberFormat="1" applyFont="1" applyFill="1" applyBorder="1" applyAlignment="1">
      <alignment horizontal="center"/>
    </xf>
    <xf numFmtId="3" fontId="4" fillId="3" borderId="14" xfId="0" applyNumberFormat="1" applyFont="1" applyFill="1" applyBorder="1" applyAlignment="1">
      <alignment horizontal="left"/>
    </xf>
    <xf numFmtId="3" fontId="4" fillId="4" borderId="15" xfId="0" applyNumberFormat="1" applyFont="1" applyFill="1" applyBorder="1" applyAlignment="1">
      <alignment horizontal="center"/>
    </xf>
    <xf numFmtId="3" fontId="6" fillId="0" borderId="15" xfId="0" applyNumberFormat="1" applyFont="1" applyBorder="1" applyAlignment="1">
      <alignment horizontal="center"/>
    </xf>
    <xf numFmtId="3" fontId="4" fillId="0" borderId="15" xfId="0" applyNumberFormat="1" applyFont="1" applyBorder="1" applyAlignment="1">
      <alignment horizontal="center"/>
    </xf>
    <xf numFmtId="0" fontId="4" fillId="4" borderId="9" xfId="0" applyFont="1" applyFill="1" applyBorder="1" applyAlignment="1">
      <alignment horizontal="center"/>
    </xf>
    <xf numFmtId="0" fontId="4" fillId="0" borderId="9" xfId="0" applyFont="1" applyBorder="1" applyAlignment="1">
      <alignment horizontal="center"/>
    </xf>
    <xf numFmtId="3" fontId="4" fillId="0" borderId="9" xfId="0" applyNumberFormat="1" applyFont="1" applyBorder="1" applyAlignment="1">
      <alignment horizontal="center"/>
    </xf>
    <xf numFmtId="3" fontId="4" fillId="14" borderId="15" xfId="0" applyNumberFormat="1" applyFont="1" applyFill="1" applyBorder="1" applyAlignment="1">
      <alignment horizontal="center"/>
    </xf>
    <xf numFmtId="3" fontId="4" fillId="7" borderId="15" xfId="0" applyNumberFormat="1" applyFont="1" applyFill="1" applyBorder="1" applyAlignment="1">
      <alignment horizontal="left"/>
    </xf>
    <xf numFmtId="3" fontId="4" fillId="0" borderId="15" xfId="0" applyNumberFormat="1" applyFont="1" applyBorder="1" applyAlignment="1">
      <alignment horizontal="left"/>
    </xf>
    <xf numFmtId="3" fontId="4" fillId="8" borderId="15" xfId="0" applyNumberFormat="1" applyFont="1" applyFill="1" applyBorder="1" applyAlignment="1">
      <alignment horizontal="center"/>
    </xf>
    <xf numFmtId="3" fontId="7" fillId="4" borderId="14" xfId="0" applyNumberFormat="1" applyFont="1" applyFill="1" applyBorder="1" applyAlignment="1">
      <alignment horizontal="center"/>
    </xf>
    <xf numFmtId="3" fontId="4" fillId="4" borderId="15" xfId="0" applyNumberFormat="1" applyFont="1" applyFill="1" applyBorder="1" applyAlignment="1">
      <alignment horizontal="left"/>
    </xf>
    <xf numFmtId="3" fontId="4" fillId="8" borderId="8" xfId="0" applyNumberFormat="1" applyFont="1" applyFill="1" applyBorder="1" applyAlignment="1">
      <alignment horizontal="center"/>
    </xf>
    <xf numFmtId="3" fontId="2" fillId="0" borderId="19" xfId="0" applyNumberFormat="1" applyFont="1" applyBorder="1"/>
    <xf numFmtId="3" fontId="4" fillId="3" borderId="20" xfId="0" applyNumberFormat="1" applyFont="1" applyFill="1" applyBorder="1" applyAlignment="1">
      <alignment horizontal="left"/>
    </xf>
    <xf numFmtId="165" fontId="4" fillId="4" borderId="20" xfId="2" applyNumberFormat="1" applyFont="1" applyFill="1" applyBorder="1" applyAlignment="1">
      <alignment horizontal="center"/>
    </xf>
    <xf numFmtId="165" fontId="4" fillId="7" borderId="20" xfId="2" applyNumberFormat="1" applyFont="1" applyFill="1" applyBorder="1" applyAlignment="1">
      <alignment horizontal="center"/>
    </xf>
    <xf numFmtId="3" fontId="6" fillId="0" borderId="20" xfId="0" applyNumberFormat="1" applyFont="1" applyBorder="1" applyAlignment="1">
      <alignment horizontal="center"/>
    </xf>
    <xf numFmtId="3" fontId="4" fillId="0" borderId="20" xfId="0" applyNumberFormat="1" applyFont="1" applyBorder="1" applyAlignment="1">
      <alignment horizontal="center"/>
    </xf>
    <xf numFmtId="0" fontId="4" fillId="4" borderId="20" xfId="0" applyFont="1" applyFill="1" applyBorder="1" applyAlignment="1">
      <alignment horizontal="center"/>
    </xf>
    <xf numFmtId="0" fontId="4" fillId="0" borderId="20" xfId="0" applyFont="1" applyBorder="1" applyAlignment="1">
      <alignment horizontal="center"/>
    </xf>
    <xf numFmtId="3" fontId="4" fillId="7" borderId="20" xfId="0" applyNumberFormat="1" applyFont="1" applyFill="1" applyBorder="1" applyAlignment="1">
      <alignment horizontal="center"/>
    </xf>
    <xf numFmtId="165" fontId="4" fillId="14" borderId="20" xfId="2" applyNumberFormat="1" applyFont="1" applyFill="1" applyBorder="1" applyAlignment="1">
      <alignment horizontal="center"/>
    </xf>
    <xf numFmtId="165" fontId="4" fillId="7" borderId="20" xfId="2" applyNumberFormat="1" applyFont="1" applyFill="1" applyBorder="1" applyAlignment="1">
      <alignment horizontal="left"/>
    </xf>
    <xf numFmtId="165" fontId="4" fillId="0" borderId="20" xfId="2" applyNumberFormat="1" applyFont="1" applyBorder="1" applyAlignment="1">
      <alignment horizontal="center"/>
    </xf>
    <xf numFmtId="3" fontId="4" fillId="0" borderId="20" xfId="0" applyNumberFormat="1" applyFont="1" applyBorder="1" applyAlignment="1">
      <alignment horizontal="left"/>
    </xf>
    <xf numFmtId="3" fontId="4" fillId="7" borderId="20" xfId="0" applyNumberFormat="1" applyFont="1" applyFill="1" applyBorder="1" applyAlignment="1">
      <alignment horizontal="left"/>
    </xf>
    <xf numFmtId="3" fontId="4" fillId="4" borderId="20" xfId="0" applyNumberFormat="1" applyFont="1" applyFill="1" applyBorder="1" applyAlignment="1">
      <alignment horizontal="center"/>
    </xf>
    <xf numFmtId="165" fontId="4" fillId="8" borderId="20" xfId="2" applyNumberFormat="1" applyFont="1" applyFill="1" applyBorder="1" applyAlignment="1">
      <alignment horizontal="center"/>
    </xf>
    <xf numFmtId="3" fontId="4" fillId="3" borderId="20" xfId="0" applyNumberFormat="1" applyFont="1" applyFill="1" applyBorder="1" applyAlignment="1">
      <alignment horizontal="center"/>
    </xf>
    <xf numFmtId="3" fontId="7" fillId="4" borderId="20" xfId="0" applyNumberFormat="1" applyFont="1" applyFill="1" applyBorder="1" applyAlignment="1">
      <alignment horizontal="center"/>
    </xf>
    <xf numFmtId="3" fontId="6" fillId="6" borderId="20" xfId="0" applyNumberFormat="1" applyFont="1" applyFill="1" applyBorder="1" applyAlignment="1">
      <alignment horizontal="left"/>
    </xf>
    <xf numFmtId="3" fontId="4" fillId="4" borderId="20" xfId="0" applyNumberFormat="1" applyFont="1" applyFill="1" applyBorder="1" applyAlignment="1">
      <alignment horizontal="left"/>
    </xf>
    <xf numFmtId="3" fontId="6" fillId="0" borderId="20" xfId="0" applyNumberFormat="1" applyFont="1" applyBorder="1" applyAlignment="1">
      <alignment horizontal="left"/>
    </xf>
    <xf numFmtId="3" fontId="15" fillId="0" borderId="20" xfId="0" applyNumberFormat="1" applyFont="1" applyBorder="1"/>
    <xf numFmtId="3" fontId="2" fillId="0" borderId="20" xfId="0" applyNumberFormat="1" applyFont="1" applyBorder="1"/>
    <xf numFmtId="0" fontId="1" fillId="0" borderId="13" xfId="0" applyFont="1" applyBorder="1" applyAlignment="1">
      <alignment horizontal="center" vertical="top" wrapText="1"/>
    </xf>
    <xf numFmtId="0" fontId="17" fillId="0" borderId="8" xfId="0" applyFont="1" applyBorder="1" applyAlignment="1">
      <alignment horizontal="center" vertical="top" wrapText="1"/>
    </xf>
    <xf numFmtId="0" fontId="17" fillId="0" borderId="13" xfId="0" applyFont="1" applyBorder="1" applyAlignment="1">
      <alignment horizontal="center" vertical="top" wrapText="1"/>
    </xf>
    <xf numFmtId="0" fontId="0" fillId="0" borderId="9" xfId="0" applyBorder="1"/>
    <xf numFmtId="0" fontId="0" fillId="0" borderId="6" xfId="0" applyBorder="1"/>
    <xf numFmtId="0" fontId="0" fillId="0" borderId="0" xfId="0" applyBorder="1"/>
    <xf numFmtId="0" fontId="0" fillId="0" borderId="0" xfId="0" applyAlignment="1">
      <alignment vertical="center"/>
    </xf>
    <xf numFmtId="0" fontId="0" fillId="0" borderId="0" xfId="0" applyAlignment="1">
      <alignment vertical="center" wrapText="1"/>
    </xf>
    <xf numFmtId="0" fontId="1" fillId="2" borderId="1" xfId="0" applyFont="1" applyFill="1" applyBorder="1"/>
    <xf numFmtId="0" fontId="15" fillId="2" borderId="2" xfId="0" applyFont="1" applyFill="1" applyBorder="1"/>
    <xf numFmtId="0" fontId="1" fillId="2" borderId="2" xfId="0" applyFont="1" applyFill="1" applyBorder="1"/>
    <xf numFmtId="0" fontId="19" fillId="15" borderId="24" xfId="3"/>
    <xf numFmtId="0" fontId="1" fillId="0" borderId="8" xfId="0" applyFont="1" applyBorder="1" applyAlignment="1">
      <alignment horizontal="center" wrapText="1"/>
    </xf>
    <xf numFmtId="0" fontId="20" fillId="0" borderId="0" xfId="0" applyFont="1" applyAlignment="1">
      <alignment horizontal="justify"/>
    </xf>
    <xf numFmtId="0" fontId="21" fillId="0" borderId="0" xfId="0" applyFont="1" applyAlignment="1">
      <alignment horizontal="justify"/>
    </xf>
    <xf numFmtId="0" fontId="1" fillId="0" borderId="28" xfId="0" applyFont="1" applyBorder="1" applyAlignment="1">
      <alignment horizontal="center" wrapText="1"/>
    </xf>
    <xf numFmtId="0" fontId="0" fillId="0" borderId="8" xfId="0" applyBorder="1" applyAlignment="1">
      <alignment horizontal="center" wrapText="1"/>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24" fillId="0" borderId="0" xfId="0" applyFont="1"/>
    <xf numFmtId="0" fontId="25" fillId="0" borderId="0" xfId="4" applyAlignment="1" applyProtection="1"/>
    <xf numFmtId="0" fontId="24" fillId="0" borderId="0" xfId="0" applyFont="1" applyAlignment="1">
      <alignment wrapText="1"/>
    </xf>
    <xf numFmtId="0" fontId="19" fillId="15" borderId="24" xfId="3" applyAlignment="1">
      <alignment vertical="top" wrapText="1"/>
    </xf>
    <xf numFmtId="0" fontId="1" fillId="0" borderId="0" xfId="0" applyFont="1" applyAlignment="1">
      <alignment vertical="top" wrapText="1"/>
    </xf>
    <xf numFmtId="0" fontId="23" fillId="0" borderId="0" xfId="0" applyFont="1" applyAlignment="1">
      <alignment vertical="top" wrapText="1"/>
    </xf>
    <xf numFmtId="0" fontId="27" fillId="0" borderId="0" xfId="0" applyFont="1"/>
    <xf numFmtId="0" fontId="28" fillId="0" borderId="0" xfId="0" applyFont="1"/>
    <xf numFmtId="0" fontId="26" fillId="0" borderId="0" xfId="0" applyFont="1"/>
    <xf numFmtId="0" fontId="26" fillId="0" borderId="0" xfId="0" applyFont="1" applyAlignment="1">
      <alignment wrapText="1"/>
    </xf>
    <xf numFmtId="0" fontId="29" fillId="0" borderId="0" xfId="0" applyFont="1"/>
    <xf numFmtId="0" fontId="31" fillId="0" borderId="0" xfId="0" applyFont="1" applyAlignment="1">
      <alignment vertical="top"/>
    </xf>
    <xf numFmtId="0" fontId="31" fillId="0" borderId="0" xfId="0" applyFont="1" applyAlignment="1">
      <alignment vertical="top" wrapText="1"/>
    </xf>
    <xf numFmtId="0" fontId="25" fillId="0" borderId="0" xfId="4" applyAlignment="1" applyProtection="1">
      <alignment vertical="top" wrapText="1"/>
    </xf>
    <xf numFmtId="0" fontId="34"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vertical="top" wrapText="1"/>
    </xf>
    <xf numFmtId="14" fontId="26" fillId="0" borderId="0" xfId="0" applyNumberFormat="1" applyFont="1" applyAlignment="1">
      <alignment vertical="top"/>
    </xf>
    <xf numFmtId="0" fontId="26" fillId="0" borderId="0" xfId="0" applyFont="1" applyAlignment="1">
      <alignment vertical="top" wrapText="1"/>
    </xf>
    <xf numFmtId="0" fontId="26" fillId="0" borderId="0" xfId="0" applyFont="1" applyAlignment="1">
      <alignment vertical="top"/>
    </xf>
    <xf numFmtId="0" fontId="37" fillId="0" borderId="0" xfId="0" applyFont="1" applyAlignment="1">
      <alignment wrapText="1"/>
    </xf>
    <xf numFmtId="0" fontId="27" fillId="0" borderId="0" xfId="0" applyFont="1" applyAlignment="1">
      <alignment wrapText="1"/>
    </xf>
    <xf numFmtId="0" fontId="38" fillId="0" borderId="0" xfId="0" applyFont="1"/>
    <xf numFmtId="0" fontId="29"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0" fillId="0" borderId="0" xfId="0" applyNumberFormat="1" applyAlignment="1">
      <alignment vertical="top" wrapText="1"/>
    </xf>
    <xf numFmtId="15" fontId="0" fillId="0" borderId="0" xfId="0" applyNumberFormat="1"/>
    <xf numFmtId="0" fontId="43" fillId="0" borderId="0" xfId="0" applyFont="1" applyAlignment="1">
      <alignment wrapText="1"/>
    </xf>
    <xf numFmtId="0" fontId="23" fillId="0" borderId="0" xfId="0" applyFont="1"/>
    <xf numFmtId="0" fontId="25" fillId="0" borderId="0" xfId="4" applyAlignment="1" applyProtection="1">
      <alignment wrapText="1"/>
    </xf>
    <xf numFmtId="17" fontId="0" fillId="0" borderId="0" xfId="0" applyNumberFormat="1"/>
    <xf numFmtId="0" fontId="44" fillId="0" borderId="0" xfId="0" applyFont="1"/>
    <xf numFmtId="0" fontId="0" fillId="0" borderId="0" xfId="0" applyAlignment="1">
      <alignment horizontal="left" vertical="top"/>
    </xf>
    <xf numFmtId="0" fontId="0" fillId="0" borderId="0" xfId="0" applyFont="1" applyAlignment="1">
      <alignment vertical="top" wrapText="1"/>
    </xf>
    <xf numFmtId="0" fontId="46" fillId="0" borderId="0" xfId="4" applyFont="1" applyAlignment="1" applyProtection="1">
      <alignment vertical="top" wrapText="1"/>
    </xf>
    <xf numFmtId="0" fontId="47" fillId="0" borderId="0" xfId="0" applyFont="1" applyAlignment="1">
      <alignment vertical="top" wrapText="1"/>
    </xf>
    <xf numFmtId="15" fontId="0" fillId="0" borderId="0" xfId="0" applyNumberFormat="1" applyAlignment="1">
      <alignment horizontal="left" vertical="top"/>
    </xf>
    <xf numFmtId="15" fontId="0" fillId="0" borderId="0" xfId="0" applyNumberFormat="1" applyAlignment="1">
      <alignment horizontal="left"/>
    </xf>
    <xf numFmtId="3" fontId="4" fillId="3" borderId="21"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6" fillId="6" borderId="6" xfId="0" applyNumberFormat="1" applyFont="1" applyFill="1" applyBorder="1" applyAlignment="1">
      <alignment horizontal="left"/>
    </xf>
    <xf numFmtId="3" fontId="6" fillId="6" borderId="9" xfId="0" applyNumberFormat="1" applyFont="1" applyFill="1" applyBorder="1" applyAlignment="1">
      <alignment horizontal="left"/>
    </xf>
    <xf numFmtId="3" fontId="6" fillId="6" borderId="17" xfId="0" applyNumberFormat="1" applyFont="1" applyFill="1" applyBorder="1" applyAlignment="1">
      <alignment horizontal="left"/>
    </xf>
    <xf numFmtId="3" fontId="6" fillId="6" borderId="15" xfId="0" applyNumberFormat="1" applyFont="1" applyFill="1" applyBorder="1" applyAlignment="1">
      <alignment horizontal="left"/>
    </xf>
    <xf numFmtId="0" fontId="4" fillId="3" borderId="4" xfId="0" applyFont="1" applyFill="1" applyBorder="1" applyAlignment="1">
      <alignment horizontal="center" wrapText="1"/>
    </xf>
    <xf numFmtId="0" fontId="4" fillId="3" borderId="7" xfId="0" applyFont="1" applyFill="1" applyBorder="1" applyAlignment="1">
      <alignment horizontal="center" wrapText="1"/>
    </xf>
    <xf numFmtId="3" fontId="4" fillId="3" borderId="4" xfId="0" applyNumberFormat="1" applyFont="1" applyFill="1" applyBorder="1" applyAlignment="1">
      <alignment horizontal="center" vertical="top"/>
    </xf>
    <xf numFmtId="3" fontId="4" fillId="3" borderId="7" xfId="0" applyNumberFormat="1" applyFont="1" applyFill="1" applyBorder="1" applyAlignment="1">
      <alignment horizontal="center" vertical="top"/>
    </xf>
    <xf numFmtId="3" fontId="6" fillId="6" borderId="17" xfId="0" applyNumberFormat="1" applyFont="1" applyFill="1" applyBorder="1" applyAlignment="1">
      <alignment horizontal="center"/>
    </xf>
    <xf numFmtId="3" fontId="6" fillId="6" borderId="15" xfId="0" applyNumberFormat="1" applyFont="1" applyFill="1" applyBorder="1" applyAlignment="1">
      <alignment horizontal="center"/>
    </xf>
    <xf numFmtId="0" fontId="6" fillId="6" borderId="17" xfId="0" applyFont="1" applyFill="1" applyBorder="1" applyAlignment="1">
      <alignment horizontal="center"/>
    </xf>
    <xf numFmtId="0" fontId="6" fillId="6" borderId="15" xfId="0" applyFont="1" applyFill="1" applyBorder="1" applyAlignment="1">
      <alignment horizontal="center"/>
    </xf>
    <xf numFmtId="3" fontId="6" fillId="6" borderId="6" xfId="0" applyNumberFormat="1" applyFont="1" applyFill="1" applyBorder="1" applyAlignment="1">
      <alignment horizontal="center"/>
    </xf>
    <xf numFmtId="3" fontId="6" fillId="6" borderId="9" xfId="0" applyNumberFormat="1" applyFont="1" applyFill="1" applyBorder="1" applyAlignment="1">
      <alignment horizontal="center"/>
    </xf>
    <xf numFmtId="3" fontId="6" fillId="6" borderId="5" xfId="0" applyNumberFormat="1" applyFont="1" applyFill="1" applyBorder="1" applyAlignment="1">
      <alignment horizontal="center"/>
    </xf>
    <xf numFmtId="3" fontId="6" fillId="6" borderId="8" xfId="0" applyNumberFormat="1" applyFont="1" applyFill="1" applyBorder="1" applyAlignment="1">
      <alignment horizontal="center"/>
    </xf>
    <xf numFmtId="3" fontId="6" fillId="6" borderId="4" xfId="0" applyNumberFormat="1" applyFont="1" applyFill="1" applyBorder="1" applyAlignment="1">
      <alignment horizontal="center"/>
    </xf>
    <xf numFmtId="3" fontId="6" fillId="6" borderId="7" xfId="0" applyNumberFormat="1" applyFont="1" applyFill="1" applyBorder="1" applyAlignment="1">
      <alignment horizontal="center"/>
    </xf>
    <xf numFmtId="0" fontId="4" fillId="3" borderId="4" xfId="0" applyFont="1" applyFill="1" applyBorder="1" applyAlignment="1">
      <alignment horizontal="center" vertical="top"/>
    </xf>
    <xf numFmtId="0" fontId="4" fillId="3" borderId="7" xfId="0" applyFont="1" applyFill="1" applyBorder="1" applyAlignment="1">
      <alignment horizontal="center" vertical="top"/>
    </xf>
    <xf numFmtId="3" fontId="6" fillId="6" borderId="4" xfId="0" applyNumberFormat="1" applyFont="1" applyFill="1" applyBorder="1" applyAlignment="1">
      <alignment horizontal="left"/>
    </xf>
    <xf numFmtId="3" fontId="6" fillId="6" borderId="7" xfId="0" applyNumberFormat="1" applyFont="1" applyFill="1" applyBorder="1" applyAlignment="1">
      <alignment horizontal="left"/>
    </xf>
    <xf numFmtId="3" fontId="6" fillId="8" borderId="14" xfId="0" applyNumberFormat="1" applyFont="1" applyFill="1" applyBorder="1" applyAlignment="1">
      <alignment horizontal="center"/>
    </xf>
    <xf numFmtId="3" fontId="6" fillId="8" borderId="18" xfId="0" applyNumberFormat="1" applyFont="1" applyFill="1" applyBorder="1" applyAlignment="1">
      <alignment horizontal="center"/>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4" fillId="0" borderId="4" xfId="0" applyFont="1" applyBorder="1" applyAlignment="1">
      <alignment horizontal="center" vertical="top" wrapText="1"/>
    </xf>
    <xf numFmtId="0" fontId="14" fillId="0" borderId="7" xfId="0" applyFont="1" applyBorder="1" applyAlignment="1">
      <alignment horizontal="center"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4" fillId="0" borderId="15" xfId="0" applyFont="1" applyBorder="1" applyAlignment="1">
      <alignment horizontal="center" vertical="top" wrapText="1"/>
    </xf>
    <xf numFmtId="0" fontId="14" fillId="0" borderId="8" xfId="0" applyFont="1" applyBorder="1" applyAlignment="1">
      <alignment horizontal="center" vertical="top" wrapText="1"/>
    </xf>
    <xf numFmtId="0" fontId="17" fillId="0" borderId="17"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0" fontId="17" fillId="0" borderId="8" xfId="0" applyFont="1" applyBorder="1" applyAlignment="1">
      <alignment horizontal="center" vertical="top" wrapText="1"/>
    </xf>
    <xf numFmtId="0" fontId="1" fillId="0" borderId="4" xfId="0" applyFont="1" applyBorder="1" applyAlignment="1">
      <alignment horizontal="center" vertical="top" wrapText="1"/>
    </xf>
    <xf numFmtId="0" fontId="1" fillId="0" borderId="7" xfId="0" applyFont="1" applyBorder="1" applyAlignment="1">
      <alignment horizontal="center" vertical="top" wrapText="1"/>
    </xf>
    <xf numFmtId="0" fontId="1" fillId="0" borderId="4" xfId="0" applyFont="1" applyBorder="1" applyAlignment="1">
      <alignment wrapText="1"/>
    </xf>
    <xf numFmtId="0" fontId="1" fillId="0" borderId="16" xfId="0" applyFont="1" applyBorder="1" applyAlignment="1">
      <alignment wrapText="1"/>
    </xf>
    <xf numFmtId="0" fontId="1" fillId="0" borderId="7" xfId="0" applyFont="1" applyBorder="1" applyAlignment="1">
      <alignment wrapText="1"/>
    </xf>
    <xf numFmtId="0" fontId="0" fillId="0" borderId="16" xfId="0" applyBorder="1"/>
    <xf numFmtId="0" fontId="0" fillId="0" borderId="7" xfId="0" applyBorder="1"/>
    <xf numFmtId="0" fontId="0" fillId="0" borderId="5" xfId="0" applyBorder="1"/>
    <xf numFmtId="0" fontId="17" fillId="0" borderId="23" xfId="0" applyFont="1" applyBorder="1" applyAlignment="1">
      <alignment horizontal="center" vertical="top" wrapText="1"/>
    </xf>
    <xf numFmtId="0" fontId="0" fillId="0" borderId="13" xfId="0" applyBorder="1"/>
    <xf numFmtId="0" fontId="0" fillId="0" borderId="8" xfId="0" applyBorder="1"/>
    <xf numFmtId="0" fontId="14" fillId="0" borderId="16" xfId="0" applyFont="1" applyBorder="1" applyAlignment="1">
      <alignment horizontal="center" vertical="top" wrapText="1"/>
    </xf>
    <xf numFmtId="0" fontId="17" fillId="0" borderId="13" xfId="0" applyFont="1" applyBorder="1" applyAlignment="1">
      <alignment horizontal="center" vertical="top" wrapText="1"/>
    </xf>
    <xf numFmtId="0" fontId="1" fillId="0" borderId="4" xfId="0" applyFont="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14" xfId="0" applyFont="1" applyBorder="1" applyAlignment="1">
      <alignment horizontal="center" wrapText="1"/>
    </xf>
    <xf numFmtId="0" fontId="1" fillId="0" borderId="11" xfId="0" applyFont="1" applyBorder="1" applyAlignment="1">
      <alignment horizontal="center" wrapText="1"/>
    </xf>
    <xf numFmtId="0" fontId="3" fillId="0" borderId="23" xfId="0" applyFont="1" applyBorder="1" applyAlignment="1">
      <alignment wrapText="1"/>
    </xf>
    <xf numFmtId="0" fontId="3" fillId="0" borderId="0" xfId="0" applyFont="1" applyAlignment="1">
      <alignment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17"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3" fillId="0" borderId="17" xfId="0" applyFont="1" applyBorder="1" applyAlignment="1">
      <alignment wrapText="1"/>
    </xf>
    <xf numFmtId="0" fontId="3" fillId="0" borderId="6" xfId="0" applyFont="1" applyBorder="1" applyAlignment="1">
      <alignment wrapText="1"/>
    </xf>
    <xf numFmtId="0" fontId="18" fillId="0" borderId="17" xfId="0" applyFont="1" applyBorder="1" applyAlignment="1">
      <alignment horizontal="center" wrapText="1"/>
    </xf>
    <xf numFmtId="0" fontId="18" fillId="0" borderId="5" xfId="0" applyFont="1" applyBorder="1" applyAlignment="1">
      <alignment horizontal="center" wrapText="1"/>
    </xf>
    <xf numFmtId="0" fontId="18" fillId="0" borderId="15" xfId="0" applyFont="1" applyBorder="1" applyAlignment="1">
      <alignment horizontal="center" wrapText="1"/>
    </xf>
    <xf numFmtId="0" fontId="18" fillId="0" borderId="8" xfId="0" applyFont="1" applyBorder="1" applyAlignment="1">
      <alignment horizontal="center" wrapText="1"/>
    </xf>
  </cellXfs>
  <cellStyles count="5">
    <cellStyle name="Calculation" xfId="3" builtinId="22"/>
    <cellStyle name="Comma" xfId="1" builtinId="3"/>
    <cellStyle name="Hyperlink" xfId="4" builtinId="8"/>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117</xdr:row>
      <xdr:rowOff>47625</xdr:rowOff>
    </xdr:from>
    <xdr:to>
      <xdr:col>2</xdr:col>
      <xdr:colOff>495300</xdr:colOff>
      <xdr:row>155</xdr:row>
      <xdr:rowOff>19050</xdr:rowOff>
    </xdr:to>
    <xdr:pic>
      <xdr:nvPicPr>
        <xdr:cNvPr id="2" name="Picture 1" descr="Document 001"/>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47625</xdr:rowOff>
    </xdr:from>
    <xdr:to>
      <xdr:col>6</xdr:col>
      <xdr:colOff>495300</xdr:colOff>
      <xdr:row>155</xdr:row>
      <xdr:rowOff>19050</xdr:rowOff>
    </xdr:to>
    <xdr:pic>
      <xdr:nvPicPr>
        <xdr:cNvPr id="2" name="Picture 1" descr="Document 001"/>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1924050</xdr:colOff>
      <xdr:row>2</xdr:row>
      <xdr:rowOff>542925</xdr:rowOff>
    </xdr:from>
    <xdr:ext cx="184731" cy="264560"/>
    <xdr:sp macro="" textlink="">
      <xdr:nvSpPr>
        <xdr:cNvPr id="2" name="ZoneTexte 1"/>
        <xdr:cNvSpPr txBox="1"/>
      </xdr:nvSpPr>
      <xdr:spPr>
        <a:xfrm>
          <a:off x="282892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F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hyperlink" Target="mailto:msteiner@wmo.int" TargetMode="External"/><Relationship Id="rId7" Type="http://schemas.openxmlformats.org/officeDocument/2006/relationships/drawing" Target="../drawings/drawing3.xml"/><Relationship Id="rId2" Type="http://schemas.openxmlformats.org/officeDocument/2006/relationships/hyperlink" Target="http://unfccc.int/files/documentation/submissions_from_observers/application/pdf/information_note_deadline_for_nominations_and_confirmations_in_the_ors.pdf" TargetMode="External"/><Relationship Id="rId1" Type="http://schemas.openxmlformats.org/officeDocument/2006/relationships/hyperlink" Target="http://www.climdev-africa.org/ccda5/abstract_submission" TargetMode="External"/><Relationship Id="rId6" Type="http://schemas.openxmlformats.org/officeDocument/2006/relationships/printerSettings" Target="../printerSettings/printerSettings3.bin"/><Relationship Id="rId5" Type="http://schemas.openxmlformats.org/officeDocument/2006/relationships/hyperlink" Target="http://nr.iisd.org/events/africa-drought-policy-conference/" TargetMode="External"/><Relationship Id="rId4" Type="http://schemas.openxmlformats.org/officeDocument/2006/relationships/hyperlink" Target="https://www.dropbox.com/sh/dcl4p93hm971m40/AAC1ipxm46n1GLA-pfC0TRz2a?dl=0" TargetMode="External"/></Relationships>
</file>

<file path=xl/worksheets/sheet1.xml><?xml version="1.0" encoding="utf-8"?>
<worksheet xmlns="http://schemas.openxmlformats.org/spreadsheetml/2006/main" xmlns:r="http://schemas.openxmlformats.org/officeDocument/2006/relationships">
  <dimension ref="A1:X115"/>
  <sheetViews>
    <sheetView topLeftCell="A108" zoomScale="115" zoomScaleNormal="115" workbookViewId="0">
      <selection activeCell="H55" sqref="H55"/>
    </sheetView>
  </sheetViews>
  <sheetFormatPr defaultColWidth="9.109375" defaultRowHeight="14.4"/>
  <cols>
    <col min="1" max="1" width="32.33203125" style="16" customWidth="1"/>
    <col min="2" max="2" width="12.5546875" style="17" bestFit="1" customWidth="1"/>
    <col min="3" max="3" width="10.6640625" style="17" customWidth="1"/>
    <col min="4" max="4" width="12.5546875" style="17" customWidth="1"/>
    <col min="5" max="5" width="12.44140625" style="17" customWidth="1"/>
    <col min="6" max="6" width="12.44140625" style="228" customWidth="1"/>
    <col min="7" max="7" width="8.6640625" style="16" customWidth="1"/>
    <col min="8" max="8" width="12.88671875" style="16" customWidth="1"/>
    <col min="9" max="9" width="8.33203125" style="16" customWidth="1"/>
    <col min="10" max="10" width="15.5546875" style="16" customWidth="1"/>
    <col min="11" max="11" width="7.33203125" style="16" customWidth="1"/>
    <col min="12" max="12" width="13.5546875" style="16" customWidth="1"/>
    <col min="13" max="13" width="7.6640625" style="16" customWidth="1"/>
    <col min="14" max="14" width="14.6640625" style="16" customWidth="1"/>
    <col min="15" max="15" width="8.88671875" style="16" customWidth="1"/>
    <col min="16" max="16" width="10.44140625" style="16" customWidth="1"/>
    <col min="17" max="18" width="14.33203125" style="16" customWidth="1"/>
    <col min="19" max="256" width="9.109375" style="16"/>
    <col min="257" max="257" width="56.6640625" style="16" customWidth="1"/>
    <col min="258" max="258" width="12.44140625" style="16" bestFit="1" customWidth="1"/>
    <col min="259" max="259" width="8.33203125" style="16" bestFit="1" customWidth="1"/>
    <col min="260" max="260" width="7.5546875" style="16" bestFit="1" customWidth="1"/>
    <col min="261" max="261" width="12" style="16" bestFit="1" customWidth="1"/>
    <col min="262" max="262" width="12.5546875" style="16" bestFit="1" customWidth="1"/>
    <col min="263" max="263" width="8.33203125" style="16" bestFit="1" customWidth="1"/>
    <col min="264" max="264" width="8.6640625" style="16" bestFit="1" customWidth="1"/>
    <col min="265" max="265" width="10.6640625" style="16" bestFit="1" customWidth="1"/>
    <col min="266" max="512" width="9.109375" style="16"/>
    <col min="513" max="513" width="56.6640625" style="16" customWidth="1"/>
    <col min="514" max="514" width="12.44140625" style="16" bestFit="1" customWidth="1"/>
    <col min="515" max="515" width="8.33203125" style="16" bestFit="1" customWidth="1"/>
    <col min="516" max="516" width="7.5546875" style="16" bestFit="1" customWidth="1"/>
    <col min="517" max="517" width="12" style="16" bestFit="1" customWidth="1"/>
    <col min="518" max="518" width="12.5546875" style="16" bestFit="1" customWidth="1"/>
    <col min="519" max="519" width="8.33203125" style="16" bestFit="1" customWidth="1"/>
    <col min="520" max="520" width="8.6640625" style="16" bestFit="1" customWidth="1"/>
    <col min="521" max="521" width="10.6640625" style="16" bestFit="1" customWidth="1"/>
    <col min="522" max="768" width="9.109375" style="16"/>
    <col min="769" max="769" width="56.6640625" style="16" customWidth="1"/>
    <col min="770" max="770" width="12.44140625" style="16" bestFit="1" customWidth="1"/>
    <col min="771" max="771" width="8.33203125" style="16" bestFit="1" customWidth="1"/>
    <col min="772" max="772" width="7.5546875" style="16" bestFit="1" customWidth="1"/>
    <col min="773" max="773" width="12" style="16" bestFit="1" customWidth="1"/>
    <col min="774" max="774" width="12.5546875" style="16" bestFit="1" customWidth="1"/>
    <col min="775" max="775" width="8.33203125" style="16" bestFit="1" customWidth="1"/>
    <col min="776" max="776" width="8.6640625" style="16" bestFit="1" customWidth="1"/>
    <col min="777" max="777" width="10.6640625" style="16" bestFit="1" customWidth="1"/>
    <col min="778" max="1024" width="9.109375" style="16"/>
    <col min="1025" max="1025" width="56.6640625" style="16" customWidth="1"/>
    <col min="1026" max="1026" width="12.44140625" style="16" bestFit="1" customWidth="1"/>
    <col min="1027" max="1027" width="8.33203125" style="16" bestFit="1" customWidth="1"/>
    <col min="1028" max="1028" width="7.5546875" style="16" bestFit="1" customWidth="1"/>
    <col min="1029" max="1029" width="12" style="16" bestFit="1" customWidth="1"/>
    <col min="1030" max="1030" width="12.5546875" style="16" bestFit="1" customWidth="1"/>
    <col min="1031" max="1031" width="8.33203125" style="16" bestFit="1" customWidth="1"/>
    <col min="1032" max="1032" width="8.6640625" style="16" bestFit="1" customWidth="1"/>
    <col min="1033" max="1033" width="10.6640625" style="16" bestFit="1" customWidth="1"/>
    <col min="1034" max="1280" width="9.109375" style="16"/>
    <col min="1281" max="1281" width="56.6640625" style="16" customWidth="1"/>
    <col min="1282" max="1282" width="12.44140625" style="16" bestFit="1" customWidth="1"/>
    <col min="1283" max="1283" width="8.33203125" style="16" bestFit="1" customWidth="1"/>
    <col min="1284" max="1284" width="7.5546875" style="16" bestFit="1" customWidth="1"/>
    <col min="1285" max="1285" width="12" style="16" bestFit="1" customWidth="1"/>
    <col min="1286" max="1286" width="12.5546875" style="16" bestFit="1" customWidth="1"/>
    <col min="1287" max="1287" width="8.33203125" style="16" bestFit="1" customWidth="1"/>
    <col min="1288" max="1288" width="8.6640625" style="16" bestFit="1" customWidth="1"/>
    <col min="1289" max="1289" width="10.6640625" style="16" bestFit="1" customWidth="1"/>
    <col min="1290" max="1536" width="9.109375" style="16"/>
    <col min="1537" max="1537" width="56.6640625" style="16" customWidth="1"/>
    <col min="1538" max="1538" width="12.44140625" style="16" bestFit="1" customWidth="1"/>
    <col min="1539" max="1539" width="8.33203125" style="16" bestFit="1" customWidth="1"/>
    <col min="1540" max="1540" width="7.5546875" style="16" bestFit="1" customWidth="1"/>
    <col min="1541" max="1541" width="12" style="16" bestFit="1" customWidth="1"/>
    <col min="1542" max="1542" width="12.5546875" style="16" bestFit="1" customWidth="1"/>
    <col min="1543" max="1543" width="8.33203125" style="16" bestFit="1" customWidth="1"/>
    <col min="1544" max="1544" width="8.6640625" style="16" bestFit="1" customWidth="1"/>
    <col min="1545" max="1545" width="10.6640625" style="16" bestFit="1" customWidth="1"/>
    <col min="1546" max="1792" width="9.109375" style="16"/>
    <col min="1793" max="1793" width="56.6640625" style="16" customWidth="1"/>
    <col min="1794" max="1794" width="12.44140625" style="16" bestFit="1" customWidth="1"/>
    <col min="1795" max="1795" width="8.33203125" style="16" bestFit="1" customWidth="1"/>
    <col min="1796" max="1796" width="7.5546875" style="16" bestFit="1" customWidth="1"/>
    <col min="1797" max="1797" width="12" style="16" bestFit="1" customWidth="1"/>
    <col min="1798" max="1798" width="12.5546875" style="16" bestFit="1" customWidth="1"/>
    <col min="1799" max="1799" width="8.33203125" style="16" bestFit="1" customWidth="1"/>
    <col min="1800" max="1800" width="8.6640625" style="16" bestFit="1" customWidth="1"/>
    <col min="1801" max="1801" width="10.6640625" style="16" bestFit="1" customWidth="1"/>
    <col min="1802" max="2048" width="9.109375" style="16"/>
    <col min="2049" max="2049" width="56.6640625" style="16" customWidth="1"/>
    <col min="2050" max="2050" width="12.44140625" style="16" bestFit="1" customWidth="1"/>
    <col min="2051" max="2051" width="8.33203125" style="16" bestFit="1" customWidth="1"/>
    <col min="2052" max="2052" width="7.5546875" style="16" bestFit="1" customWidth="1"/>
    <col min="2053" max="2053" width="12" style="16" bestFit="1" customWidth="1"/>
    <col min="2054" max="2054" width="12.5546875" style="16" bestFit="1" customWidth="1"/>
    <col min="2055" max="2055" width="8.33203125" style="16" bestFit="1" customWidth="1"/>
    <col min="2056" max="2056" width="8.6640625" style="16" bestFit="1" customWidth="1"/>
    <col min="2057" max="2057" width="10.6640625" style="16" bestFit="1" customWidth="1"/>
    <col min="2058" max="2304" width="9.109375" style="16"/>
    <col min="2305" max="2305" width="56.6640625" style="16" customWidth="1"/>
    <col min="2306" max="2306" width="12.44140625" style="16" bestFit="1" customWidth="1"/>
    <col min="2307" max="2307" width="8.33203125" style="16" bestFit="1" customWidth="1"/>
    <col min="2308" max="2308" width="7.5546875" style="16" bestFit="1" customWidth="1"/>
    <col min="2309" max="2309" width="12" style="16" bestFit="1" customWidth="1"/>
    <col min="2310" max="2310" width="12.5546875" style="16" bestFit="1" customWidth="1"/>
    <col min="2311" max="2311" width="8.33203125" style="16" bestFit="1" customWidth="1"/>
    <col min="2312" max="2312" width="8.6640625" style="16" bestFit="1" customWidth="1"/>
    <col min="2313" max="2313" width="10.6640625" style="16" bestFit="1" customWidth="1"/>
    <col min="2314" max="2560" width="9.109375" style="16"/>
    <col min="2561" max="2561" width="56.6640625" style="16" customWidth="1"/>
    <col min="2562" max="2562" width="12.44140625" style="16" bestFit="1" customWidth="1"/>
    <col min="2563" max="2563" width="8.33203125" style="16" bestFit="1" customWidth="1"/>
    <col min="2564" max="2564" width="7.5546875" style="16" bestFit="1" customWidth="1"/>
    <col min="2565" max="2565" width="12" style="16" bestFit="1" customWidth="1"/>
    <col min="2566" max="2566" width="12.5546875" style="16" bestFit="1" customWidth="1"/>
    <col min="2567" max="2567" width="8.33203125" style="16" bestFit="1" customWidth="1"/>
    <col min="2568" max="2568" width="8.6640625" style="16" bestFit="1" customWidth="1"/>
    <col min="2569" max="2569" width="10.6640625" style="16" bestFit="1" customWidth="1"/>
    <col min="2570" max="2816" width="9.109375" style="16"/>
    <col min="2817" max="2817" width="56.6640625" style="16" customWidth="1"/>
    <col min="2818" max="2818" width="12.44140625" style="16" bestFit="1" customWidth="1"/>
    <col min="2819" max="2819" width="8.33203125" style="16" bestFit="1" customWidth="1"/>
    <col min="2820" max="2820" width="7.5546875" style="16" bestFit="1" customWidth="1"/>
    <col min="2821" max="2821" width="12" style="16" bestFit="1" customWidth="1"/>
    <col min="2822" max="2822" width="12.5546875" style="16" bestFit="1" customWidth="1"/>
    <col min="2823" max="2823" width="8.33203125" style="16" bestFit="1" customWidth="1"/>
    <col min="2824" max="2824" width="8.6640625" style="16" bestFit="1" customWidth="1"/>
    <col min="2825" max="2825" width="10.6640625" style="16" bestFit="1" customWidth="1"/>
    <col min="2826" max="3072" width="9.109375" style="16"/>
    <col min="3073" max="3073" width="56.6640625" style="16" customWidth="1"/>
    <col min="3074" max="3074" width="12.44140625" style="16" bestFit="1" customWidth="1"/>
    <col min="3075" max="3075" width="8.33203125" style="16" bestFit="1" customWidth="1"/>
    <col min="3076" max="3076" width="7.5546875" style="16" bestFit="1" customWidth="1"/>
    <col min="3077" max="3077" width="12" style="16" bestFit="1" customWidth="1"/>
    <col min="3078" max="3078" width="12.5546875" style="16" bestFit="1" customWidth="1"/>
    <col min="3079" max="3079" width="8.33203125" style="16" bestFit="1" customWidth="1"/>
    <col min="3080" max="3080" width="8.6640625" style="16" bestFit="1" customWidth="1"/>
    <col min="3081" max="3081" width="10.6640625" style="16" bestFit="1" customWidth="1"/>
    <col min="3082" max="3328" width="9.109375" style="16"/>
    <col min="3329" max="3329" width="56.6640625" style="16" customWidth="1"/>
    <col min="3330" max="3330" width="12.44140625" style="16" bestFit="1" customWidth="1"/>
    <col min="3331" max="3331" width="8.33203125" style="16" bestFit="1" customWidth="1"/>
    <col min="3332" max="3332" width="7.5546875" style="16" bestFit="1" customWidth="1"/>
    <col min="3333" max="3333" width="12" style="16" bestFit="1" customWidth="1"/>
    <col min="3334" max="3334" width="12.5546875" style="16" bestFit="1" customWidth="1"/>
    <col min="3335" max="3335" width="8.33203125" style="16" bestFit="1" customWidth="1"/>
    <col min="3336" max="3336" width="8.6640625" style="16" bestFit="1" customWidth="1"/>
    <col min="3337" max="3337" width="10.6640625" style="16" bestFit="1" customWidth="1"/>
    <col min="3338" max="3584" width="9.109375" style="16"/>
    <col min="3585" max="3585" width="56.6640625" style="16" customWidth="1"/>
    <col min="3586" max="3586" width="12.44140625" style="16" bestFit="1" customWidth="1"/>
    <col min="3587" max="3587" width="8.33203125" style="16" bestFit="1" customWidth="1"/>
    <col min="3588" max="3588" width="7.5546875" style="16" bestFit="1" customWidth="1"/>
    <col min="3589" max="3589" width="12" style="16" bestFit="1" customWidth="1"/>
    <col min="3590" max="3590" width="12.5546875" style="16" bestFit="1" customWidth="1"/>
    <col min="3591" max="3591" width="8.33203125" style="16" bestFit="1" customWidth="1"/>
    <col min="3592" max="3592" width="8.6640625" style="16" bestFit="1" customWidth="1"/>
    <col min="3593" max="3593" width="10.6640625" style="16" bestFit="1" customWidth="1"/>
    <col min="3594" max="3840" width="9.109375" style="16"/>
    <col min="3841" max="3841" width="56.6640625" style="16" customWidth="1"/>
    <col min="3842" max="3842" width="12.44140625" style="16" bestFit="1" customWidth="1"/>
    <col min="3843" max="3843" width="8.33203125" style="16" bestFit="1" customWidth="1"/>
    <col min="3844" max="3844" width="7.5546875" style="16" bestFit="1" customWidth="1"/>
    <col min="3845" max="3845" width="12" style="16" bestFit="1" customWidth="1"/>
    <col min="3846" max="3846" width="12.5546875" style="16" bestFit="1" customWidth="1"/>
    <col min="3847" max="3847" width="8.33203125" style="16" bestFit="1" customWidth="1"/>
    <col min="3848" max="3848" width="8.6640625" style="16" bestFit="1" customWidth="1"/>
    <col min="3849" max="3849" width="10.6640625" style="16" bestFit="1" customWidth="1"/>
    <col min="3850" max="4096" width="9.109375" style="16"/>
    <col min="4097" max="4097" width="56.6640625" style="16" customWidth="1"/>
    <col min="4098" max="4098" width="12.44140625" style="16" bestFit="1" customWidth="1"/>
    <col min="4099" max="4099" width="8.33203125" style="16" bestFit="1" customWidth="1"/>
    <col min="4100" max="4100" width="7.5546875" style="16" bestFit="1" customWidth="1"/>
    <col min="4101" max="4101" width="12" style="16" bestFit="1" customWidth="1"/>
    <col min="4102" max="4102" width="12.5546875" style="16" bestFit="1" customWidth="1"/>
    <col min="4103" max="4103" width="8.33203125" style="16" bestFit="1" customWidth="1"/>
    <col min="4104" max="4104" width="8.6640625" style="16" bestFit="1" customWidth="1"/>
    <col min="4105" max="4105" width="10.6640625" style="16" bestFit="1" customWidth="1"/>
    <col min="4106" max="4352" width="9.109375" style="16"/>
    <col min="4353" max="4353" width="56.6640625" style="16" customWidth="1"/>
    <col min="4354" max="4354" width="12.44140625" style="16" bestFit="1" customWidth="1"/>
    <col min="4355" max="4355" width="8.33203125" style="16" bestFit="1" customWidth="1"/>
    <col min="4356" max="4356" width="7.5546875" style="16" bestFit="1" customWidth="1"/>
    <col min="4357" max="4357" width="12" style="16" bestFit="1" customWidth="1"/>
    <col min="4358" max="4358" width="12.5546875" style="16" bestFit="1" customWidth="1"/>
    <col min="4359" max="4359" width="8.33203125" style="16" bestFit="1" customWidth="1"/>
    <col min="4360" max="4360" width="8.6640625" style="16" bestFit="1" customWidth="1"/>
    <col min="4361" max="4361" width="10.6640625" style="16" bestFit="1" customWidth="1"/>
    <col min="4362" max="4608" width="9.109375" style="16"/>
    <col min="4609" max="4609" width="56.6640625" style="16" customWidth="1"/>
    <col min="4610" max="4610" width="12.44140625" style="16" bestFit="1" customWidth="1"/>
    <col min="4611" max="4611" width="8.33203125" style="16" bestFit="1" customWidth="1"/>
    <col min="4612" max="4612" width="7.5546875" style="16" bestFit="1" customWidth="1"/>
    <col min="4613" max="4613" width="12" style="16" bestFit="1" customWidth="1"/>
    <col min="4614" max="4614" width="12.5546875" style="16" bestFit="1" customWidth="1"/>
    <col min="4615" max="4615" width="8.33203125" style="16" bestFit="1" customWidth="1"/>
    <col min="4616" max="4616" width="8.6640625" style="16" bestFit="1" customWidth="1"/>
    <col min="4617" max="4617" width="10.6640625" style="16" bestFit="1" customWidth="1"/>
    <col min="4618" max="4864" width="9.109375" style="16"/>
    <col min="4865" max="4865" width="56.6640625" style="16" customWidth="1"/>
    <col min="4866" max="4866" width="12.44140625" style="16" bestFit="1" customWidth="1"/>
    <col min="4867" max="4867" width="8.33203125" style="16" bestFit="1" customWidth="1"/>
    <col min="4868" max="4868" width="7.5546875" style="16" bestFit="1" customWidth="1"/>
    <col min="4869" max="4869" width="12" style="16" bestFit="1" customWidth="1"/>
    <col min="4870" max="4870" width="12.5546875" style="16" bestFit="1" customWidth="1"/>
    <col min="4871" max="4871" width="8.33203125" style="16" bestFit="1" customWidth="1"/>
    <col min="4872" max="4872" width="8.6640625" style="16" bestFit="1" customWidth="1"/>
    <col min="4873" max="4873" width="10.6640625" style="16" bestFit="1" customWidth="1"/>
    <col min="4874" max="5120" width="9.109375" style="16"/>
    <col min="5121" max="5121" width="56.6640625" style="16" customWidth="1"/>
    <col min="5122" max="5122" width="12.44140625" style="16" bestFit="1" customWidth="1"/>
    <col min="5123" max="5123" width="8.33203125" style="16" bestFit="1" customWidth="1"/>
    <col min="5124" max="5124" width="7.5546875" style="16" bestFit="1" customWidth="1"/>
    <col min="5125" max="5125" width="12" style="16" bestFit="1" customWidth="1"/>
    <col min="5126" max="5126" width="12.5546875" style="16" bestFit="1" customWidth="1"/>
    <col min="5127" max="5127" width="8.33203125" style="16" bestFit="1" customWidth="1"/>
    <col min="5128" max="5128" width="8.6640625" style="16" bestFit="1" customWidth="1"/>
    <col min="5129" max="5129" width="10.6640625" style="16" bestFit="1" customWidth="1"/>
    <col min="5130" max="5376" width="9.109375" style="16"/>
    <col min="5377" max="5377" width="56.6640625" style="16" customWidth="1"/>
    <col min="5378" max="5378" width="12.44140625" style="16" bestFit="1" customWidth="1"/>
    <col min="5379" max="5379" width="8.33203125" style="16" bestFit="1" customWidth="1"/>
    <col min="5380" max="5380" width="7.5546875" style="16" bestFit="1" customWidth="1"/>
    <col min="5381" max="5381" width="12" style="16" bestFit="1" customWidth="1"/>
    <col min="5382" max="5382" width="12.5546875" style="16" bestFit="1" customWidth="1"/>
    <col min="5383" max="5383" width="8.33203125" style="16" bestFit="1" customWidth="1"/>
    <col min="5384" max="5384" width="8.6640625" style="16" bestFit="1" customWidth="1"/>
    <col min="5385" max="5385" width="10.6640625" style="16" bestFit="1" customWidth="1"/>
    <col min="5386" max="5632" width="9.109375" style="16"/>
    <col min="5633" max="5633" width="56.6640625" style="16" customWidth="1"/>
    <col min="5634" max="5634" width="12.44140625" style="16" bestFit="1" customWidth="1"/>
    <col min="5635" max="5635" width="8.33203125" style="16" bestFit="1" customWidth="1"/>
    <col min="5636" max="5636" width="7.5546875" style="16" bestFit="1" customWidth="1"/>
    <col min="5637" max="5637" width="12" style="16" bestFit="1" customWidth="1"/>
    <col min="5638" max="5638" width="12.5546875" style="16" bestFit="1" customWidth="1"/>
    <col min="5639" max="5639" width="8.33203125" style="16" bestFit="1" customWidth="1"/>
    <col min="5640" max="5640" width="8.6640625" style="16" bestFit="1" customWidth="1"/>
    <col min="5641" max="5641" width="10.6640625" style="16" bestFit="1" customWidth="1"/>
    <col min="5642" max="5888" width="9.109375" style="16"/>
    <col min="5889" max="5889" width="56.6640625" style="16" customWidth="1"/>
    <col min="5890" max="5890" width="12.44140625" style="16" bestFit="1" customWidth="1"/>
    <col min="5891" max="5891" width="8.33203125" style="16" bestFit="1" customWidth="1"/>
    <col min="5892" max="5892" width="7.5546875" style="16" bestFit="1" customWidth="1"/>
    <col min="5893" max="5893" width="12" style="16" bestFit="1" customWidth="1"/>
    <col min="5894" max="5894" width="12.5546875" style="16" bestFit="1" customWidth="1"/>
    <col min="5895" max="5895" width="8.33203125" style="16" bestFit="1" customWidth="1"/>
    <col min="5896" max="5896" width="8.6640625" style="16" bestFit="1" customWidth="1"/>
    <col min="5897" max="5897" width="10.6640625" style="16" bestFit="1" customWidth="1"/>
    <col min="5898" max="6144" width="9.109375" style="16"/>
    <col min="6145" max="6145" width="56.6640625" style="16" customWidth="1"/>
    <col min="6146" max="6146" width="12.44140625" style="16" bestFit="1" customWidth="1"/>
    <col min="6147" max="6147" width="8.33203125" style="16" bestFit="1" customWidth="1"/>
    <col min="6148" max="6148" width="7.5546875" style="16" bestFit="1" customWidth="1"/>
    <col min="6149" max="6149" width="12" style="16" bestFit="1" customWidth="1"/>
    <col min="6150" max="6150" width="12.5546875" style="16" bestFit="1" customWidth="1"/>
    <col min="6151" max="6151" width="8.33203125" style="16" bestFit="1" customWidth="1"/>
    <col min="6152" max="6152" width="8.6640625" style="16" bestFit="1" customWidth="1"/>
    <col min="6153" max="6153" width="10.6640625" style="16" bestFit="1" customWidth="1"/>
    <col min="6154" max="6400" width="9.109375" style="16"/>
    <col min="6401" max="6401" width="56.6640625" style="16" customWidth="1"/>
    <col min="6402" max="6402" width="12.44140625" style="16" bestFit="1" customWidth="1"/>
    <col min="6403" max="6403" width="8.33203125" style="16" bestFit="1" customWidth="1"/>
    <col min="6404" max="6404" width="7.5546875" style="16" bestFit="1" customWidth="1"/>
    <col min="6405" max="6405" width="12" style="16" bestFit="1" customWidth="1"/>
    <col min="6406" max="6406" width="12.5546875" style="16" bestFit="1" customWidth="1"/>
    <col min="6407" max="6407" width="8.33203125" style="16" bestFit="1" customWidth="1"/>
    <col min="6408" max="6408" width="8.6640625" style="16" bestFit="1" customWidth="1"/>
    <col min="6409" max="6409" width="10.6640625" style="16" bestFit="1" customWidth="1"/>
    <col min="6410" max="6656" width="9.109375" style="16"/>
    <col min="6657" max="6657" width="56.6640625" style="16" customWidth="1"/>
    <col min="6658" max="6658" width="12.44140625" style="16" bestFit="1" customWidth="1"/>
    <col min="6659" max="6659" width="8.33203125" style="16" bestFit="1" customWidth="1"/>
    <col min="6660" max="6660" width="7.5546875" style="16" bestFit="1" customWidth="1"/>
    <col min="6661" max="6661" width="12" style="16" bestFit="1" customWidth="1"/>
    <col min="6662" max="6662" width="12.5546875" style="16" bestFit="1" customWidth="1"/>
    <col min="6663" max="6663" width="8.33203125" style="16" bestFit="1" customWidth="1"/>
    <col min="6664" max="6664" width="8.6640625" style="16" bestFit="1" customWidth="1"/>
    <col min="6665" max="6665" width="10.6640625" style="16" bestFit="1" customWidth="1"/>
    <col min="6666" max="6912" width="9.109375" style="16"/>
    <col min="6913" max="6913" width="56.6640625" style="16" customWidth="1"/>
    <col min="6914" max="6914" width="12.44140625" style="16" bestFit="1" customWidth="1"/>
    <col min="6915" max="6915" width="8.33203125" style="16" bestFit="1" customWidth="1"/>
    <col min="6916" max="6916" width="7.5546875" style="16" bestFit="1" customWidth="1"/>
    <col min="6917" max="6917" width="12" style="16" bestFit="1" customWidth="1"/>
    <col min="6918" max="6918" width="12.5546875" style="16" bestFit="1" customWidth="1"/>
    <col min="6919" max="6919" width="8.33203125" style="16" bestFit="1" customWidth="1"/>
    <col min="6920" max="6920" width="8.6640625" style="16" bestFit="1" customWidth="1"/>
    <col min="6921" max="6921" width="10.6640625" style="16" bestFit="1" customWidth="1"/>
    <col min="6922" max="7168" width="9.109375" style="16"/>
    <col min="7169" max="7169" width="56.6640625" style="16" customWidth="1"/>
    <col min="7170" max="7170" width="12.44140625" style="16" bestFit="1" customWidth="1"/>
    <col min="7171" max="7171" width="8.33203125" style="16" bestFit="1" customWidth="1"/>
    <col min="7172" max="7172" width="7.5546875" style="16" bestFit="1" customWidth="1"/>
    <col min="7173" max="7173" width="12" style="16" bestFit="1" customWidth="1"/>
    <col min="7174" max="7174" width="12.5546875" style="16" bestFit="1" customWidth="1"/>
    <col min="7175" max="7175" width="8.33203125" style="16" bestFit="1" customWidth="1"/>
    <col min="7176" max="7176" width="8.6640625" style="16" bestFit="1" customWidth="1"/>
    <col min="7177" max="7177" width="10.6640625" style="16" bestFit="1" customWidth="1"/>
    <col min="7178" max="7424" width="9.109375" style="16"/>
    <col min="7425" max="7425" width="56.6640625" style="16" customWidth="1"/>
    <col min="7426" max="7426" width="12.44140625" style="16" bestFit="1" customWidth="1"/>
    <col min="7427" max="7427" width="8.33203125" style="16" bestFit="1" customWidth="1"/>
    <col min="7428" max="7428" width="7.5546875" style="16" bestFit="1" customWidth="1"/>
    <col min="7429" max="7429" width="12" style="16" bestFit="1" customWidth="1"/>
    <col min="7430" max="7430" width="12.5546875" style="16" bestFit="1" customWidth="1"/>
    <col min="7431" max="7431" width="8.33203125" style="16" bestFit="1" customWidth="1"/>
    <col min="7432" max="7432" width="8.6640625" style="16" bestFit="1" customWidth="1"/>
    <col min="7433" max="7433" width="10.6640625" style="16" bestFit="1" customWidth="1"/>
    <col min="7434" max="7680" width="9.109375" style="16"/>
    <col min="7681" max="7681" width="56.6640625" style="16" customWidth="1"/>
    <col min="7682" max="7682" width="12.44140625" style="16" bestFit="1" customWidth="1"/>
    <col min="7683" max="7683" width="8.33203125" style="16" bestFit="1" customWidth="1"/>
    <col min="7684" max="7684" width="7.5546875" style="16" bestFit="1" customWidth="1"/>
    <col min="7685" max="7685" width="12" style="16" bestFit="1" customWidth="1"/>
    <col min="7686" max="7686" width="12.5546875" style="16" bestFit="1" customWidth="1"/>
    <col min="7687" max="7687" width="8.33203125" style="16" bestFit="1" customWidth="1"/>
    <col min="7688" max="7688" width="8.6640625" style="16" bestFit="1" customWidth="1"/>
    <col min="7689" max="7689" width="10.6640625" style="16" bestFit="1" customWidth="1"/>
    <col min="7690" max="7936" width="9.109375" style="16"/>
    <col min="7937" max="7937" width="56.6640625" style="16" customWidth="1"/>
    <col min="7938" max="7938" width="12.44140625" style="16" bestFit="1" customWidth="1"/>
    <col min="7939" max="7939" width="8.33203125" style="16" bestFit="1" customWidth="1"/>
    <col min="7940" max="7940" width="7.5546875" style="16" bestFit="1" customWidth="1"/>
    <col min="7941" max="7941" width="12" style="16" bestFit="1" customWidth="1"/>
    <col min="7942" max="7942" width="12.5546875" style="16" bestFit="1" customWidth="1"/>
    <col min="7943" max="7943" width="8.33203125" style="16" bestFit="1" customWidth="1"/>
    <col min="7944" max="7944" width="8.6640625" style="16" bestFit="1" customWidth="1"/>
    <col min="7945" max="7945" width="10.6640625" style="16" bestFit="1" customWidth="1"/>
    <col min="7946" max="8192" width="9.109375" style="16"/>
    <col min="8193" max="8193" width="56.6640625" style="16" customWidth="1"/>
    <col min="8194" max="8194" width="12.44140625" style="16" bestFit="1" customWidth="1"/>
    <col min="8195" max="8195" width="8.33203125" style="16" bestFit="1" customWidth="1"/>
    <col min="8196" max="8196" width="7.5546875" style="16" bestFit="1" customWidth="1"/>
    <col min="8197" max="8197" width="12" style="16" bestFit="1" customWidth="1"/>
    <col min="8198" max="8198" width="12.5546875" style="16" bestFit="1" customWidth="1"/>
    <col min="8199" max="8199" width="8.33203125" style="16" bestFit="1" customWidth="1"/>
    <col min="8200" max="8200" width="8.6640625" style="16" bestFit="1" customWidth="1"/>
    <col min="8201" max="8201" width="10.6640625" style="16" bestFit="1" customWidth="1"/>
    <col min="8202" max="8448" width="9.109375" style="16"/>
    <col min="8449" max="8449" width="56.6640625" style="16" customWidth="1"/>
    <col min="8450" max="8450" width="12.44140625" style="16" bestFit="1" customWidth="1"/>
    <col min="8451" max="8451" width="8.33203125" style="16" bestFit="1" customWidth="1"/>
    <col min="8452" max="8452" width="7.5546875" style="16" bestFit="1" customWidth="1"/>
    <col min="8453" max="8453" width="12" style="16" bestFit="1" customWidth="1"/>
    <col min="8454" max="8454" width="12.5546875" style="16" bestFit="1" customWidth="1"/>
    <col min="8455" max="8455" width="8.33203125" style="16" bestFit="1" customWidth="1"/>
    <col min="8456" max="8456" width="8.6640625" style="16" bestFit="1" customWidth="1"/>
    <col min="8457" max="8457" width="10.6640625" style="16" bestFit="1" customWidth="1"/>
    <col min="8458" max="8704" width="9.109375" style="16"/>
    <col min="8705" max="8705" width="56.6640625" style="16" customWidth="1"/>
    <col min="8706" max="8706" width="12.44140625" style="16" bestFit="1" customWidth="1"/>
    <col min="8707" max="8707" width="8.33203125" style="16" bestFit="1" customWidth="1"/>
    <col min="8708" max="8708" width="7.5546875" style="16" bestFit="1" customWidth="1"/>
    <col min="8709" max="8709" width="12" style="16" bestFit="1" customWidth="1"/>
    <col min="8710" max="8710" width="12.5546875" style="16" bestFit="1" customWidth="1"/>
    <col min="8711" max="8711" width="8.33203125" style="16" bestFit="1" customWidth="1"/>
    <col min="8712" max="8712" width="8.6640625" style="16" bestFit="1" customWidth="1"/>
    <col min="8713" max="8713" width="10.6640625" style="16" bestFit="1" customWidth="1"/>
    <col min="8714" max="8960" width="9.109375" style="16"/>
    <col min="8961" max="8961" width="56.6640625" style="16" customWidth="1"/>
    <col min="8962" max="8962" width="12.44140625" style="16" bestFit="1" customWidth="1"/>
    <col min="8963" max="8963" width="8.33203125" style="16" bestFit="1" customWidth="1"/>
    <col min="8964" max="8964" width="7.5546875" style="16" bestFit="1" customWidth="1"/>
    <col min="8965" max="8965" width="12" style="16" bestFit="1" customWidth="1"/>
    <col min="8966" max="8966" width="12.5546875" style="16" bestFit="1" customWidth="1"/>
    <col min="8967" max="8967" width="8.33203125" style="16" bestFit="1" customWidth="1"/>
    <col min="8968" max="8968" width="8.6640625" style="16" bestFit="1" customWidth="1"/>
    <col min="8969" max="8969" width="10.6640625" style="16" bestFit="1" customWidth="1"/>
    <col min="8970" max="9216" width="9.109375" style="16"/>
    <col min="9217" max="9217" width="56.6640625" style="16" customWidth="1"/>
    <col min="9218" max="9218" width="12.44140625" style="16" bestFit="1" customWidth="1"/>
    <col min="9219" max="9219" width="8.33203125" style="16" bestFit="1" customWidth="1"/>
    <col min="9220" max="9220" width="7.5546875" style="16" bestFit="1" customWidth="1"/>
    <col min="9221" max="9221" width="12" style="16" bestFit="1" customWidth="1"/>
    <col min="9222" max="9222" width="12.5546875" style="16" bestFit="1" customWidth="1"/>
    <col min="9223" max="9223" width="8.33203125" style="16" bestFit="1" customWidth="1"/>
    <col min="9224" max="9224" width="8.6640625" style="16" bestFit="1" customWidth="1"/>
    <col min="9225" max="9225" width="10.6640625" style="16" bestFit="1" customWidth="1"/>
    <col min="9226" max="9472" width="9.109375" style="16"/>
    <col min="9473" max="9473" width="56.6640625" style="16" customWidth="1"/>
    <col min="9474" max="9474" width="12.44140625" style="16" bestFit="1" customWidth="1"/>
    <col min="9475" max="9475" width="8.33203125" style="16" bestFit="1" customWidth="1"/>
    <col min="9476" max="9476" width="7.5546875" style="16" bestFit="1" customWidth="1"/>
    <col min="9477" max="9477" width="12" style="16" bestFit="1" customWidth="1"/>
    <col min="9478" max="9478" width="12.5546875" style="16" bestFit="1" customWidth="1"/>
    <col min="9479" max="9479" width="8.33203125" style="16" bestFit="1" customWidth="1"/>
    <col min="9480" max="9480" width="8.6640625" style="16" bestFit="1" customWidth="1"/>
    <col min="9481" max="9481" width="10.6640625" style="16" bestFit="1" customWidth="1"/>
    <col min="9482" max="9728" width="9.109375" style="16"/>
    <col min="9729" max="9729" width="56.6640625" style="16" customWidth="1"/>
    <col min="9730" max="9730" width="12.44140625" style="16" bestFit="1" customWidth="1"/>
    <col min="9731" max="9731" width="8.33203125" style="16" bestFit="1" customWidth="1"/>
    <col min="9732" max="9732" width="7.5546875" style="16" bestFit="1" customWidth="1"/>
    <col min="9733" max="9733" width="12" style="16" bestFit="1" customWidth="1"/>
    <col min="9734" max="9734" width="12.5546875" style="16" bestFit="1" customWidth="1"/>
    <col min="9735" max="9735" width="8.33203125" style="16" bestFit="1" customWidth="1"/>
    <col min="9736" max="9736" width="8.6640625" style="16" bestFit="1" customWidth="1"/>
    <col min="9737" max="9737" width="10.6640625" style="16" bestFit="1" customWidth="1"/>
    <col min="9738" max="9984" width="9.109375" style="16"/>
    <col min="9985" max="9985" width="56.6640625" style="16" customWidth="1"/>
    <col min="9986" max="9986" width="12.44140625" style="16" bestFit="1" customWidth="1"/>
    <col min="9987" max="9987" width="8.33203125" style="16" bestFit="1" customWidth="1"/>
    <col min="9988" max="9988" width="7.5546875" style="16" bestFit="1" customWidth="1"/>
    <col min="9989" max="9989" width="12" style="16" bestFit="1" customWidth="1"/>
    <col min="9990" max="9990" width="12.5546875" style="16" bestFit="1" customWidth="1"/>
    <col min="9991" max="9991" width="8.33203125" style="16" bestFit="1" customWidth="1"/>
    <col min="9992" max="9992" width="8.6640625" style="16" bestFit="1" customWidth="1"/>
    <col min="9993" max="9993" width="10.6640625" style="16" bestFit="1" customWidth="1"/>
    <col min="9994" max="10240" width="9.109375" style="16"/>
    <col min="10241" max="10241" width="56.6640625" style="16" customWidth="1"/>
    <col min="10242" max="10242" width="12.44140625" style="16" bestFit="1" customWidth="1"/>
    <col min="10243" max="10243" width="8.33203125" style="16" bestFit="1" customWidth="1"/>
    <col min="10244" max="10244" width="7.5546875" style="16" bestFit="1" customWidth="1"/>
    <col min="10245" max="10245" width="12" style="16" bestFit="1" customWidth="1"/>
    <col min="10246" max="10246" width="12.5546875" style="16" bestFit="1" customWidth="1"/>
    <col min="10247" max="10247" width="8.33203125" style="16" bestFit="1" customWidth="1"/>
    <col min="10248" max="10248" width="8.6640625" style="16" bestFit="1" customWidth="1"/>
    <col min="10249" max="10249" width="10.6640625" style="16" bestFit="1" customWidth="1"/>
    <col min="10250" max="10496" width="9.109375" style="16"/>
    <col min="10497" max="10497" width="56.6640625" style="16" customWidth="1"/>
    <col min="10498" max="10498" width="12.44140625" style="16" bestFit="1" customWidth="1"/>
    <col min="10499" max="10499" width="8.33203125" style="16" bestFit="1" customWidth="1"/>
    <col min="10500" max="10500" width="7.5546875" style="16" bestFit="1" customWidth="1"/>
    <col min="10501" max="10501" width="12" style="16" bestFit="1" customWidth="1"/>
    <col min="10502" max="10502" width="12.5546875" style="16" bestFit="1" customWidth="1"/>
    <col min="10503" max="10503" width="8.33203125" style="16" bestFit="1" customWidth="1"/>
    <col min="10504" max="10504" width="8.6640625" style="16" bestFit="1" customWidth="1"/>
    <col min="10505" max="10505" width="10.6640625" style="16" bestFit="1" customWidth="1"/>
    <col min="10506" max="10752" width="9.109375" style="16"/>
    <col min="10753" max="10753" width="56.6640625" style="16" customWidth="1"/>
    <col min="10754" max="10754" width="12.44140625" style="16" bestFit="1" customWidth="1"/>
    <col min="10755" max="10755" width="8.33203125" style="16" bestFit="1" customWidth="1"/>
    <col min="10756" max="10756" width="7.5546875" style="16" bestFit="1" customWidth="1"/>
    <col min="10757" max="10757" width="12" style="16" bestFit="1" customWidth="1"/>
    <col min="10758" max="10758" width="12.5546875" style="16" bestFit="1" customWidth="1"/>
    <col min="10759" max="10759" width="8.33203125" style="16" bestFit="1" customWidth="1"/>
    <col min="10760" max="10760" width="8.6640625" style="16" bestFit="1" customWidth="1"/>
    <col min="10761" max="10761" width="10.6640625" style="16" bestFit="1" customWidth="1"/>
    <col min="10762" max="11008" width="9.109375" style="16"/>
    <col min="11009" max="11009" width="56.6640625" style="16" customWidth="1"/>
    <col min="11010" max="11010" width="12.44140625" style="16" bestFit="1" customWidth="1"/>
    <col min="11011" max="11011" width="8.33203125" style="16" bestFit="1" customWidth="1"/>
    <col min="11012" max="11012" width="7.5546875" style="16" bestFit="1" customWidth="1"/>
    <col min="11013" max="11013" width="12" style="16" bestFit="1" customWidth="1"/>
    <col min="11014" max="11014" width="12.5546875" style="16" bestFit="1" customWidth="1"/>
    <col min="11015" max="11015" width="8.33203125" style="16" bestFit="1" customWidth="1"/>
    <col min="11016" max="11016" width="8.6640625" style="16" bestFit="1" customWidth="1"/>
    <col min="11017" max="11017" width="10.6640625" style="16" bestFit="1" customWidth="1"/>
    <col min="11018" max="11264" width="9.109375" style="16"/>
    <col min="11265" max="11265" width="56.6640625" style="16" customWidth="1"/>
    <col min="11266" max="11266" width="12.44140625" style="16" bestFit="1" customWidth="1"/>
    <col min="11267" max="11267" width="8.33203125" style="16" bestFit="1" customWidth="1"/>
    <col min="11268" max="11268" width="7.5546875" style="16" bestFit="1" customWidth="1"/>
    <col min="11269" max="11269" width="12" style="16" bestFit="1" customWidth="1"/>
    <col min="11270" max="11270" width="12.5546875" style="16" bestFit="1" customWidth="1"/>
    <col min="11271" max="11271" width="8.33203125" style="16" bestFit="1" customWidth="1"/>
    <col min="11272" max="11272" width="8.6640625" style="16" bestFit="1" customWidth="1"/>
    <col min="11273" max="11273" width="10.6640625" style="16" bestFit="1" customWidth="1"/>
    <col min="11274" max="11520" width="9.109375" style="16"/>
    <col min="11521" max="11521" width="56.6640625" style="16" customWidth="1"/>
    <col min="11522" max="11522" width="12.44140625" style="16" bestFit="1" customWidth="1"/>
    <col min="11523" max="11523" width="8.33203125" style="16" bestFit="1" customWidth="1"/>
    <col min="11524" max="11524" width="7.5546875" style="16" bestFit="1" customWidth="1"/>
    <col min="11525" max="11525" width="12" style="16" bestFit="1" customWidth="1"/>
    <col min="11526" max="11526" width="12.5546875" style="16" bestFit="1" customWidth="1"/>
    <col min="11527" max="11527" width="8.33203125" style="16" bestFit="1" customWidth="1"/>
    <col min="11528" max="11528" width="8.6640625" style="16" bestFit="1" customWidth="1"/>
    <col min="11529" max="11529" width="10.6640625" style="16" bestFit="1" customWidth="1"/>
    <col min="11530" max="11776" width="9.109375" style="16"/>
    <col min="11777" max="11777" width="56.6640625" style="16" customWidth="1"/>
    <col min="11778" max="11778" width="12.44140625" style="16" bestFit="1" customWidth="1"/>
    <col min="11779" max="11779" width="8.33203125" style="16" bestFit="1" customWidth="1"/>
    <col min="11780" max="11780" width="7.5546875" style="16" bestFit="1" customWidth="1"/>
    <col min="11781" max="11781" width="12" style="16" bestFit="1" customWidth="1"/>
    <col min="11782" max="11782" width="12.5546875" style="16" bestFit="1" customWidth="1"/>
    <col min="11783" max="11783" width="8.33203125" style="16" bestFit="1" customWidth="1"/>
    <col min="11784" max="11784" width="8.6640625" style="16" bestFit="1" customWidth="1"/>
    <col min="11785" max="11785" width="10.6640625" style="16" bestFit="1" customWidth="1"/>
    <col min="11786" max="12032" width="9.109375" style="16"/>
    <col min="12033" max="12033" width="56.6640625" style="16" customWidth="1"/>
    <col min="12034" max="12034" width="12.44140625" style="16" bestFit="1" customWidth="1"/>
    <col min="12035" max="12035" width="8.33203125" style="16" bestFit="1" customWidth="1"/>
    <col min="12036" max="12036" width="7.5546875" style="16" bestFit="1" customWidth="1"/>
    <col min="12037" max="12037" width="12" style="16" bestFit="1" customWidth="1"/>
    <col min="12038" max="12038" width="12.5546875" style="16" bestFit="1" customWidth="1"/>
    <col min="12039" max="12039" width="8.33203125" style="16" bestFit="1" customWidth="1"/>
    <col min="12040" max="12040" width="8.6640625" style="16" bestFit="1" customWidth="1"/>
    <col min="12041" max="12041" width="10.6640625" style="16" bestFit="1" customWidth="1"/>
    <col min="12042" max="12288" width="9.109375" style="16"/>
    <col min="12289" max="12289" width="56.6640625" style="16" customWidth="1"/>
    <col min="12290" max="12290" width="12.44140625" style="16" bestFit="1" customWidth="1"/>
    <col min="12291" max="12291" width="8.33203125" style="16" bestFit="1" customWidth="1"/>
    <col min="12292" max="12292" width="7.5546875" style="16" bestFit="1" customWidth="1"/>
    <col min="12293" max="12293" width="12" style="16" bestFit="1" customWidth="1"/>
    <col min="12294" max="12294" width="12.5546875" style="16" bestFit="1" customWidth="1"/>
    <col min="12295" max="12295" width="8.33203125" style="16" bestFit="1" customWidth="1"/>
    <col min="12296" max="12296" width="8.6640625" style="16" bestFit="1" customWidth="1"/>
    <col min="12297" max="12297" width="10.6640625" style="16" bestFit="1" customWidth="1"/>
    <col min="12298" max="12544" width="9.109375" style="16"/>
    <col min="12545" max="12545" width="56.6640625" style="16" customWidth="1"/>
    <col min="12546" max="12546" width="12.44140625" style="16" bestFit="1" customWidth="1"/>
    <col min="12547" max="12547" width="8.33203125" style="16" bestFit="1" customWidth="1"/>
    <col min="12548" max="12548" width="7.5546875" style="16" bestFit="1" customWidth="1"/>
    <col min="12549" max="12549" width="12" style="16" bestFit="1" customWidth="1"/>
    <col min="12550" max="12550" width="12.5546875" style="16" bestFit="1" customWidth="1"/>
    <col min="12551" max="12551" width="8.33203125" style="16" bestFit="1" customWidth="1"/>
    <col min="12552" max="12552" width="8.6640625" style="16" bestFit="1" customWidth="1"/>
    <col min="12553" max="12553" width="10.6640625" style="16" bestFit="1" customWidth="1"/>
    <col min="12554" max="12800" width="9.109375" style="16"/>
    <col min="12801" max="12801" width="56.6640625" style="16" customWidth="1"/>
    <col min="12802" max="12802" width="12.44140625" style="16" bestFit="1" customWidth="1"/>
    <col min="12803" max="12803" width="8.33203125" style="16" bestFit="1" customWidth="1"/>
    <col min="12804" max="12804" width="7.5546875" style="16" bestFit="1" customWidth="1"/>
    <col min="12805" max="12805" width="12" style="16" bestFit="1" customWidth="1"/>
    <col min="12806" max="12806" width="12.5546875" style="16" bestFit="1" customWidth="1"/>
    <col min="12807" max="12807" width="8.33203125" style="16" bestFit="1" customWidth="1"/>
    <col min="12808" max="12808" width="8.6640625" style="16" bestFit="1" customWidth="1"/>
    <col min="12809" max="12809" width="10.6640625" style="16" bestFit="1" customWidth="1"/>
    <col min="12810" max="13056" width="9.109375" style="16"/>
    <col min="13057" max="13057" width="56.6640625" style="16" customWidth="1"/>
    <col min="13058" max="13058" width="12.44140625" style="16" bestFit="1" customWidth="1"/>
    <col min="13059" max="13059" width="8.33203125" style="16" bestFit="1" customWidth="1"/>
    <col min="13060" max="13060" width="7.5546875" style="16" bestFit="1" customWidth="1"/>
    <col min="13061" max="13061" width="12" style="16" bestFit="1" customWidth="1"/>
    <col min="13062" max="13062" width="12.5546875" style="16" bestFit="1" customWidth="1"/>
    <col min="13063" max="13063" width="8.33203125" style="16" bestFit="1" customWidth="1"/>
    <col min="13064" max="13064" width="8.6640625" style="16" bestFit="1" customWidth="1"/>
    <col min="13065" max="13065" width="10.6640625" style="16" bestFit="1" customWidth="1"/>
    <col min="13066" max="13312" width="9.109375" style="16"/>
    <col min="13313" max="13313" width="56.6640625" style="16" customWidth="1"/>
    <col min="13314" max="13314" width="12.44140625" style="16" bestFit="1" customWidth="1"/>
    <col min="13315" max="13315" width="8.33203125" style="16" bestFit="1" customWidth="1"/>
    <col min="13316" max="13316" width="7.5546875" style="16" bestFit="1" customWidth="1"/>
    <col min="13317" max="13317" width="12" style="16" bestFit="1" customWidth="1"/>
    <col min="13318" max="13318" width="12.5546875" style="16" bestFit="1" customWidth="1"/>
    <col min="13319" max="13319" width="8.33203125" style="16" bestFit="1" customWidth="1"/>
    <col min="13320" max="13320" width="8.6640625" style="16" bestFit="1" customWidth="1"/>
    <col min="13321" max="13321" width="10.6640625" style="16" bestFit="1" customWidth="1"/>
    <col min="13322" max="13568" width="9.109375" style="16"/>
    <col min="13569" max="13569" width="56.6640625" style="16" customWidth="1"/>
    <col min="13570" max="13570" width="12.44140625" style="16" bestFit="1" customWidth="1"/>
    <col min="13571" max="13571" width="8.33203125" style="16" bestFit="1" customWidth="1"/>
    <col min="13572" max="13572" width="7.5546875" style="16" bestFit="1" customWidth="1"/>
    <col min="13573" max="13573" width="12" style="16" bestFit="1" customWidth="1"/>
    <col min="13574" max="13574" width="12.5546875" style="16" bestFit="1" customWidth="1"/>
    <col min="13575" max="13575" width="8.33203125" style="16" bestFit="1" customWidth="1"/>
    <col min="13576" max="13576" width="8.6640625" style="16" bestFit="1" customWidth="1"/>
    <col min="13577" max="13577" width="10.6640625" style="16" bestFit="1" customWidth="1"/>
    <col min="13578" max="13824" width="9.109375" style="16"/>
    <col min="13825" max="13825" width="56.6640625" style="16" customWidth="1"/>
    <col min="13826" max="13826" width="12.44140625" style="16" bestFit="1" customWidth="1"/>
    <col min="13827" max="13827" width="8.33203125" style="16" bestFit="1" customWidth="1"/>
    <col min="13828" max="13828" width="7.5546875" style="16" bestFit="1" customWidth="1"/>
    <col min="13829" max="13829" width="12" style="16" bestFit="1" customWidth="1"/>
    <col min="13830" max="13830" width="12.5546875" style="16" bestFit="1" customWidth="1"/>
    <col min="13831" max="13831" width="8.33203125" style="16" bestFit="1" customWidth="1"/>
    <col min="13832" max="13832" width="8.6640625" style="16" bestFit="1" customWidth="1"/>
    <col min="13833" max="13833" width="10.6640625" style="16" bestFit="1" customWidth="1"/>
    <col min="13834" max="14080" width="9.109375" style="16"/>
    <col min="14081" max="14081" width="56.6640625" style="16" customWidth="1"/>
    <col min="14082" max="14082" width="12.44140625" style="16" bestFit="1" customWidth="1"/>
    <col min="14083" max="14083" width="8.33203125" style="16" bestFit="1" customWidth="1"/>
    <col min="14084" max="14084" width="7.5546875" style="16" bestFit="1" customWidth="1"/>
    <col min="14085" max="14085" width="12" style="16" bestFit="1" customWidth="1"/>
    <col min="14086" max="14086" width="12.5546875" style="16" bestFit="1" customWidth="1"/>
    <col min="14087" max="14087" width="8.33203125" style="16" bestFit="1" customWidth="1"/>
    <col min="14088" max="14088" width="8.6640625" style="16" bestFit="1" customWidth="1"/>
    <col min="14089" max="14089" width="10.6640625" style="16" bestFit="1" customWidth="1"/>
    <col min="14090" max="14336" width="9.109375" style="16"/>
    <col min="14337" max="14337" width="56.6640625" style="16" customWidth="1"/>
    <col min="14338" max="14338" width="12.44140625" style="16" bestFit="1" customWidth="1"/>
    <col min="14339" max="14339" width="8.33203125" style="16" bestFit="1" customWidth="1"/>
    <col min="14340" max="14340" width="7.5546875" style="16" bestFit="1" customWidth="1"/>
    <col min="14341" max="14341" width="12" style="16" bestFit="1" customWidth="1"/>
    <col min="14342" max="14342" width="12.5546875" style="16" bestFit="1" customWidth="1"/>
    <col min="14343" max="14343" width="8.33203125" style="16" bestFit="1" customWidth="1"/>
    <col min="14344" max="14344" width="8.6640625" style="16" bestFit="1" customWidth="1"/>
    <col min="14345" max="14345" width="10.6640625" style="16" bestFit="1" customWidth="1"/>
    <col min="14346" max="14592" width="9.109375" style="16"/>
    <col min="14593" max="14593" width="56.6640625" style="16" customWidth="1"/>
    <col min="14594" max="14594" width="12.44140625" style="16" bestFit="1" customWidth="1"/>
    <col min="14595" max="14595" width="8.33203125" style="16" bestFit="1" customWidth="1"/>
    <col min="14596" max="14596" width="7.5546875" style="16" bestFit="1" customWidth="1"/>
    <col min="14597" max="14597" width="12" style="16" bestFit="1" customWidth="1"/>
    <col min="14598" max="14598" width="12.5546875" style="16" bestFit="1" customWidth="1"/>
    <col min="14599" max="14599" width="8.33203125" style="16" bestFit="1" customWidth="1"/>
    <col min="14600" max="14600" width="8.6640625" style="16" bestFit="1" customWidth="1"/>
    <col min="14601" max="14601" width="10.6640625" style="16" bestFit="1" customWidth="1"/>
    <col min="14602" max="14848" width="9.109375" style="16"/>
    <col min="14849" max="14849" width="56.6640625" style="16" customWidth="1"/>
    <col min="14850" max="14850" width="12.44140625" style="16" bestFit="1" customWidth="1"/>
    <col min="14851" max="14851" width="8.33203125" style="16" bestFit="1" customWidth="1"/>
    <col min="14852" max="14852" width="7.5546875" style="16" bestFit="1" customWidth="1"/>
    <col min="14853" max="14853" width="12" style="16" bestFit="1" customWidth="1"/>
    <col min="14854" max="14854" width="12.5546875" style="16" bestFit="1" customWidth="1"/>
    <col min="14855" max="14855" width="8.33203125" style="16" bestFit="1" customWidth="1"/>
    <col min="14856" max="14856" width="8.6640625" style="16" bestFit="1" customWidth="1"/>
    <col min="14857" max="14857" width="10.6640625" style="16" bestFit="1" customWidth="1"/>
    <col min="14858" max="15104" width="9.109375" style="16"/>
    <col min="15105" max="15105" width="56.6640625" style="16" customWidth="1"/>
    <col min="15106" max="15106" width="12.44140625" style="16" bestFit="1" customWidth="1"/>
    <col min="15107" max="15107" width="8.33203125" style="16" bestFit="1" customWidth="1"/>
    <col min="15108" max="15108" width="7.5546875" style="16" bestFit="1" customWidth="1"/>
    <col min="15109" max="15109" width="12" style="16" bestFit="1" customWidth="1"/>
    <col min="15110" max="15110" width="12.5546875" style="16" bestFit="1" customWidth="1"/>
    <col min="15111" max="15111" width="8.33203125" style="16" bestFit="1" customWidth="1"/>
    <col min="15112" max="15112" width="8.6640625" style="16" bestFit="1" customWidth="1"/>
    <col min="15113" max="15113" width="10.6640625" style="16" bestFit="1" customWidth="1"/>
    <col min="15114" max="15360" width="9.109375" style="16"/>
    <col min="15361" max="15361" width="56.6640625" style="16" customWidth="1"/>
    <col min="15362" max="15362" width="12.44140625" style="16" bestFit="1" customWidth="1"/>
    <col min="15363" max="15363" width="8.33203125" style="16" bestFit="1" customWidth="1"/>
    <col min="15364" max="15364" width="7.5546875" style="16" bestFit="1" customWidth="1"/>
    <col min="15365" max="15365" width="12" style="16" bestFit="1" customWidth="1"/>
    <col min="15366" max="15366" width="12.5546875" style="16" bestFit="1" customWidth="1"/>
    <col min="15367" max="15367" width="8.33203125" style="16" bestFit="1" customWidth="1"/>
    <col min="15368" max="15368" width="8.6640625" style="16" bestFit="1" customWidth="1"/>
    <col min="15369" max="15369" width="10.6640625" style="16" bestFit="1" customWidth="1"/>
    <col min="15370" max="15616" width="9.109375" style="16"/>
    <col min="15617" max="15617" width="56.6640625" style="16" customWidth="1"/>
    <col min="15618" max="15618" width="12.44140625" style="16" bestFit="1" customWidth="1"/>
    <col min="15619" max="15619" width="8.33203125" style="16" bestFit="1" customWidth="1"/>
    <col min="15620" max="15620" width="7.5546875" style="16" bestFit="1" customWidth="1"/>
    <col min="15621" max="15621" width="12" style="16" bestFit="1" customWidth="1"/>
    <col min="15622" max="15622" width="12.5546875" style="16" bestFit="1" customWidth="1"/>
    <col min="15623" max="15623" width="8.33203125" style="16" bestFit="1" customWidth="1"/>
    <col min="15624" max="15624" width="8.6640625" style="16" bestFit="1" customWidth="1"/>
    <col min="15625" max="15625" width="10.6640625" style="16" bestFit="1" customWidth="1"/>
    <col min="15626" max="15872" width="9.109375" style="16"/>
    <col min="15873" max="15873" width="56.6640625" style="16" customWidth="1"/>
    <col min="15874" max="15874" width="12.44140625" style="16" bestFit="1" customWidth="1"/>
    <col min="15875" max="15875" width="8.33203125" style="16" bestFit="1" customWidth="1"/>
    <col min="15876" max="15876" width="7.5546875" style="16" bestFit="1" customWidth="1"/>
    <col min="15877" max="15877" width="12" style="16" bestFit="1" customWidth="1"/>
    <col min="15878" max="15878" width="12.5546875" style="16" bestFit="1" customWidth="1"/>
    <col min="15879" max="15879" width="8.33203125" style="16" bestFit="1" customWidth="1"/>
    <col min="15880" max="15880" width="8.6640625" style="16" bestFit="1" customWidth="1"/>
    <col min="15881" max="15881" width="10.6640625" style="16" bestFit="1" customWidth="1"/>
    <col min="15882" max="16128" width="9.109375" style="16"/>
    <col min="16129" max="16129" width="56.6640625" style="16" customWidth="1"/>
    <col min="16130" max="16130" width="12.44140625" style="16" bestFit="1" customWidth="1"/>
    <col min="16131" max="16131" width="8.33203125" style="16" bestFit="1" customWidth="1"/>
    <col min="16132" max="16132" width="7.5546875" style="16" bestFit="1" customWidth="1"/>
    <col min="16133" max="16133" width="12" style="16" bestFit="1" customWidth="1"/>
    <col min="16134" max="16134" width="12.5546875" style="16" bestFit="1" customWidth="1"/>
    <col min="16135" max="16135" width="8.33203125" style="16" bestFit="1" customWidth="1"/>
    <col min="16136" max="16136" width="8.6640625" style="16" bestFit="1" customWidth="1"/>
    <col min="16137" max="16137" width="10.6640625" style="16" bestFit="1" customWidth="1"/>
    <col min="16138" max="16384" width="9.109375" style="16"/>
  </cols>
  <sheetData>
    <row r="1" spans="1:24" ht="21.6" thickBot="1">
      <c r="F1" s="206"/>
      <c r="P1" s="150"/>
    </row>
    <row r="2" spans="1:24">
      <c r="A2" s="297" t="s">
        <v>46</v>
      </c>
      <c r="B2" s="299" t="s">
        <v>51</v>
      </c>
      <c r="C2" s="299" t="s">
        <v>48</v>
      </c>
      <c r="D2" s="18" t="s">
        <v>49</v>
      </c>
      <c r="E2" s="19" t="s">
        <v>50</v>
      </c>
      <c r="F2" s="291" t="s">
        <v>285</v>
      </c>
    </row>
    <row r="3" spans="1:24" ht="15" thickBot="1">
      <c r="A3" s="298"/>
      <c r="B3" s="300"/>
      <c r="C3" s="300"/>
      <c r="D3" s="20" t="s">
        <v>52</v>
      </c>
      <c r="E3" s="21" t="s">
        <v>53</v>
      </c>
      <c r="F3" s="292"/>
      <c r="G3" s="16" t="s">
        <v>161</v>
      </c>
      <c r="I3" s="16" t="s">
        <v>162</v>
      </c>
      <c r="K3" s="16" t="s">
        <v>163</v>
      </c>
      <c r="M3" s="148" t="s">
        <v>164</v>
      </c>
    </row>
    <row r="4" spans="1:24" ht="15.75" customHeight="1" thickBot="1">
      <c r="A4" s="22" t="s">
        <v>54</v>
      </c>
      <c r="B4" s="26"/>
      <c r="C4" s="27"/>
      <c r="D4" s="28"/>
      <c r="E4" s="192"/>
      <c r="F4" s="207"/>
      <c r="P4" s="154" t="s">
        <v>194</v>
      </c>
      <c r="Q4" s="16" t="s">
        <v>195</v>
      </c>
      <c r="R4" s="169" t="s">
        <v>284</v>
      </c>
    </row>
    <row r="5" spans="1:24" ht="15.75" customHeight="1" thickBot="1">
      <c r="A5" s="30" t="s">
        <v>55</v>
      </c>
      <c r="B5" s="32" t="s">
        <v>56</v>
      </c>
      <c r="C5" s="32">
        <v>143</v>
      </c>
      <c r="D5" s="33">
        <v>3055</v>
      </c>
      <c r="E5" s="193">
        <f>E6+E18</f>
        <v>351300</v>
      </c>
      <c r="F5" s="208">
        <f>E5/E107</f>
        <v>0.45203977641209353</v>
      </c>
      <c r="G5" s="147"/>
      <c r="H5" s="147"/>
      <c r="J5" s="175"/>
      <c r="O5" s="168">
        <f>O6+O18</f>
        <v>351300</v>
      </c>
      <c r="P5" s="153">
        <v>1</v>
      </c>
      <c r="Q5" s="16">
        <f>SUM(G7/3,I7/4,G8/4,G9,G63/3,G64/3,I8/7,I64/3,K64/3,M64/3,G106/3)</f>
        <v>27406.666666666668</v>
      </c>
      <c r="R5" s="174">
        <f>Q5+625.2604167</f>
        <v>28031.927083366667</v>
      </c>
      <c r="X5" s="16">
        <f>Q21*100/95</f>
        <v>807515.61403508787</v>
      </c>
    </row>
    <row r="6" spans="1:24" ht="15.75" customHeight="1" thickBot="1">
      <c r="A6" s="57" t="s">
        <v>57</v>
      </c>
      <c r="B6" s="64" t="s">
        <v>56</v>
      </c>
      <c r="C6" s="176">
        <f>SUM(C7:C16)</f>
        <v>80</v>
      </c>
      <c r="D6" s="176">
        <f>E6/C6</f>
        <v>2912.5</v>
      </c>
      <c r="E6" s="61">
        <f>SUM(E7:E16)</f>
        <v>233000</v>
      </c>
      <c r="F6" s="209">
        <f>E6/E107</f>
        <v>0.29981573556509478</v>
      </c>
      <c r="G6" s="177"/>
      <c r="H6" s="177"/>
      <c r="O6" s="168">
        <f>O16+O15+O14+O13+O12+O11+O10+O9+O8+O7</f>
        <v>233000</v>
      </c>
      <c r="P6" s="153">
        <v>2</v>
      </c>
      <c r="Q6" s="16">
        <f>SUM(I9,K9/2,M9/3,G63/3,I63/2,G64/3,I64/3,K64/3,M64/3,G65/2,I65/2,K65/2,M65/2,G106/3,I106/2,K106/3,M106/3)</f>
        <v>49621.666666666664</v>
      </c>
      <c r="R6" s="174">
        <f>Q6+625.2604167</f>
        <v>50246.927083366667</v>
      </c>
    </row>
    <row r="7" spans="1:24" ht="28.2" thickBot="1">
      <c r="A7" s="40" t="s">
        <v>58</v>
      </c>
      <c r="B7" s="41" t="s">
        <v>56</v>
      </c>
      <c r="C7" s="42">
        <v>12</v>
      </c>
      <c r="D7" s="44">
        <v>3500</v>
      </c>
      <c r="E7" s="194">
        <f>C7*D7</f>
        <v>42000</v>
      </c>
      <c r="F7" s="210"/>
      <c r="G7" s="16">
        <f>E7/4</f>
        <v>10500</v>
      </c>
      <c r="H7" s="16" t="s">
        <v>165</v>
      </c>
      <c r="I7" s="16">
        <f>E7/4</f>
        <v>10500</v>
      </c>
      <c r="J7" s="16" t="s">
        <v>174</v>
      </c>
      <c r="K7" s="16">
        <f>E7/4</f>
        <v>10500</v>
      </c>
      <c r="L7" s="16" t="s">
        <v>181</v>
      </c>
      <c r="M7" s="16">
        <f>E7/4</f>
        <v>10500</v>
      </c>
      <c r="N7" s="16" t="s">
        <v>182</v>
      </c>
      <c r="O7" s="16">
        <f>M7+K7+I7+G7</f>
        <v>42000</v>
      </c>
      <c r="P7" s="153">
        <v>3</v>
      </c>
      <c r="Q7" s="16">
        <f>SUM(G7/3,I7/4,G8/4,I8/7,G16/3,I16/3,K16/3,M16/3,G19/6,I19/9)</f>
        <v>25791.666666666668</v>
      </c>
      <c r="R7" s="174">
        <f>Q7+625.2604167</f>
        <v>26416.927083366667</v>
      </c>
    </row>
    <row r="8" spans="1:24" ht="28.2" thickBot="1">
      <c r="A8" s="40" t="s">
        <v>59</v>
      </c>
      <c r="B8" s="41" t="s">
        <v>56</v>
      </c>
      <c r="C8" s="42">
        <v>12</v>
      </c>
      <c r="D8" s="44">
        <v>3500</v>
      </c>
      <c r="E8" s="194">
        <f>C8*D8</f>
        <v>42000</v>
      </c>
      <c r="F8" s="210"/>
      <c r="G8" s="16">
        <f t="shared" ref="G8:G16" si="0">E8/4</f>
        <v>10500</v>
      </c>
      <c r="H8" s="16" t="s">
        <v>176</v>
      </c>
      <c r="I8" s="16">
        <f>G8</f>
        <v>10500</v>
      </c>
      <c r="J8" s="16" t="s">
        <v>178</v>
      </c>
      <c r="K8" s="16">
        <f>I8</f>
        <v>10500</v>
      </c>
      <c r="L8" s="16" t="s">
        <v>180</v>
      </c>
      <c r="M8" s="16">
        <f>K8</f>
        <v>10500</v>
      </c>
      <c r="N8" s="148" t="s">
        <v>183</v>
      </c>
      <c r="O8" s="16">
        <f>M8+K8+I8+G8</f>
        <v>42000</v>
      </c>
      <c r="P8" s="153">
        <v>4</v>
      </c>
      <c r="Q8" s="16">
        <f>SUM(G7/3,I7/4,G8/4,I8/7,G16/3,I16/3,G19/6,I19/9,G10/6,I10/6,K10/6,M10/6,K16/3,M16/3)</f>
        <v>31791.666666666668</v>
      </c>
      <c r="R8" s="174">
        <f t="shared" ref="R8:R20" si="1">Q8+625.2604167</f>
        <v>32416.927083366667</v>
      </c>
    </row>
    <row r="9" spans="1:24" ht="16.2" thickBot="1">
      <c r="A9" s="46" t="s">
        <v>60</v>
      </c>
      <c r="B9" s="47" t="s">
        <v>56</v>
      </c>
      <c r="C9" s="48">
        <v>12</v>
      </c>
      <c r="D9" s="44">
        <v>2750</v>
      </c>
      <c r="E9" s="194">
        <f t="shared" ref="E9:E16" si="2">C9*D9</f>
        <v>33000</v>
      </c>
      <c r="F9" s="210"/>
      <c r="G9" s="16">
        <f>E9/4</f>
        <v>8250</v>
      </c>
      <c r="H9" s="16" t="s">
        <v>167</v>
      </c>
      <c r="I9" s="16">
        <f>G9</f>
        <v>8250</v>
      </c>
      <c r="J9" s="16" t="s">
        <v>168</v>
      </c>
      <c r="K9" s="16">
        <f>I9</f>
        <v>8250</v>
      </c>
      <c r="L9" s="16" t="s">
        <v>184</v>
      </c>
      <c r="M9" s="16">
        <f>K9</f>
        <v>8250</v>
      </c>
      <c r="N9" s="16" t="s">
        <v>185</v>
      </c>
      <c r="O9" s="16">
        <f>G9+I9+K9+M9</f>
        <v>33000</v>
      </c>
      <c r="P9" s="153">
        <v>5</v>
      </c>
      <c r="Q9" s="16">
        <f>SUM(I7/4,K7/2,I8/7,K8/5,G16/3,I16/3,K16/3,M16/3,I19/9,K19/7,G10/6,I10/6,K10/6,M10/6)</f>
        <v>32755.952380952382</v>
      </c>
      <c r="R9" s="174">
        <f t="shared" si="1"/>
        <v>33381.212797652384</v>
      </c>
    </row>
    <row r="10" spans="1:24" ht="16.2" thickBot="1">
      <c r="A10" s="149" t="s">
        <v>61</v>
      </c>
      <c r="B10" s="47" t="s">
        <v>56</v>
      </c>
      <c r="C10" s="42">
        <v>12</v>
      </c>
      <c r="D10" s="44">
        <v>3000</v>
      </c>
      <c r="E10" s="194">
        <f t="shared" si="2"/>
        <v>36000</v>
      </c>
      <c r="F10" s="210"/>
      <c r="G10" s="16">
        <f>E10/4</f>
        <v>9000</v>
      </c>
      <c r="H10" s="159" t="s">
        <v>276</v>
      </c>
      <c r="I10" s="159">
        <f>E10/4</f>
        <v>9000</v>
      </c>
      <c r="J10" s="159" t="s">
        <v>276</v>
      </c>
      <c r="K10" s="159">
        <f>E10/4</f>
        <v>9000</v>
      </c>
      <c r="L10" s="159" t="s">
        <v>276</v>
      </c>
      <c r="M10" s="159">
        <f>E10/4</f>
        <v>9000</v>
      </c>
      <c r="N10" s="159" t="s">
        <v>276</v>
      </c>
      <c r="O10" s="16">
        <f>SUM(G10:M10)</f>
        <v>36000</v>
      </c>
      <c r="P10" s="153">
        <v>6</v>
      </c>
      <c r="Q10" s="16">
        <f>SUM(M7/2,M8/4,M19/6,G10/6,I10/6,K10/6,M10/6)</f>
        <v>15700</v>
      </c>
      <c r="R10" s="174">
        <f t="shared" si="1"/>
        <v>16325.260416699999</v>
      </c>
    </row>
    <row r="11" spans="1:24" ht="16.2" thickBot="1">
      <c r="A11" s="40" t="s">
        <v>62</v>
      </c>
      <c r="B11" s="47" t="s">
        <v>56</v>
      </c>
      <c r="C11" s="42">
        <v>4</v>
      </c>
      <c r="D11" s="44">
        <v>2500</v>
      </c>
      <c r="E11" s="194">
        <f t="shared" si="2"/>
        <v>10000</v>
      </c>
      <c r="F11" s="210"/>
      <c r="G11" s="16">
        <f t="shared" si="0"/>
        <v>2500</v>
      </c>
      <c r="H11" s="16">
        <v>7</v>
      </c>
      <c r="I11" s="16">
        <f>G11</f>
        <v>2500</v>
      </c>
      <c r="J11" s="16">
        <v>7</v>
      </c>
      <c r="K11" s="16">
        <f>I11</f>
        <v>2500</v>
      </c>
      <c r="L11" s="16" t="s">
        <v>196</v>
      </c>
      <c r="M11" s="16">
        <f>K11</f>
        <v>2500</v>
      </c>
      <c r="N11" s="16" t="s">
        <v>196</v>
      </c>
      <c r="O11" s="16">
        <f>M11+K11+I11+G11</f>
        <v>10000</v>
      </c>
      <c r="P11" s="153">
        <v>7</v>
      </c>
      <c r="Q11" s="16">
        <f>SUM(G11,G12,G13,G14,G15,I11,I12,I13,I14,I15,K11/3,K12/3,K14/3,K15/3,M11/3,M12/3,M13/3,M14/3,M15/3,G19/6,I19/9,K19/7,M19/6)</f>
        <v>34139.28571428571</v>
      </c>
      <c r="R11" s="174">
        <f t="shared" si="1"/>
        <v>34764.546130985713</v>
      </c>
    </row>
    <row r="12" spans="1:24" ht="16.2" thickBot="1">
      <c r="A12" s="40" t="s">
        <v>63</v>
      </c>
      <c r="B12" s="47" t="s">
        <v>56</v>
      </c>
      <c r="C12" s="42">
        <v>4</v>
      </c>
      <c r="D12" s="44">
        <v>2500</v>
      </c>
      <c r="E12" s="194">
        <f t="shared" si="2"/>
        <v>10000</v>
      </c>
      <c r="F12" s="210"/>
      <c r="G12" s="16">
        <f t="shared" si="0"/>
        <v>2500</v>
      </c>
      <c r="H12" s="16">
        <v>7</v>
      </c>
      <c r="I12" s="16">
        <f>I11</f>
        <v>2500</v>
      </c>
      <c r="J12" s="16">
        <v>7</v>
      </c>
      <c r="K12" s="16">
        <f>K11</f>
        <v>2500</v>
      </c>
      <c r="L12" s="16" t="s">
        <v>198</v>
      </c>
      <c r="M12" s="16">
        <f>K12</f>
        <v>2500</v>
      </c>
      <c r="N12" s="16" t="s">
        <v>198</v>
      </c>
      <c r="O12" s="16">
        <f>M12+K12+I12+G12</f>
        <v>10000</v>
      </c>
      <c r="P12" s="153">
        <v>8</v>
      </c>
      <c r="Q12" s="16">
        <f>SUM(I8/7,K8/5,I19/8,K19/7,G10/6,I10/6,K10/6,M10/6)</f>
        <v>12533.035714285714</v>
      </c>
      <c r="R12" s="174">
        <f t="shared" si="1"/>
        <v>13158.296130985713</v>
      </c>
    </row>
    <row r="13" spans="1:24" ht="28.2" thickBot="1">
      <c r="A13" s="40" t="s">
        <v>64</v>
      </c>
      <c r="B13" s="47" t="s">
        <v>56</v>
      </c>
      <c r="C13" s="42">
        <v>3</v>
      </c>
      <c r="D13" s="44">
        <v>2500</v>
      </c>
      <c r="E13" s="194">
        <f t="shared" si="2"/>
        <v>7500</v>
      </c>
      <c r="F13" s="210"/>
      <c r="G13" s="16">
        <f t="shared" si="0"/>
        <v>1875</v>
      </c>
      <c r="H13" s="16">
        <v>7</v>
      </c>
      <c r="I13" s="16">
        <f>G13</f>
        <v>1875</v>
      </c>
      <c r="J13" s="16">
        <v>7</v>
      </c>
      <c r="K13" s="16">
        <f>I13</f>
        <v>1875</v>
      </c>
      <c r="L13" s="16" t="s">
        <v>197</v>
      </c>
      <c r="M13" s="16">
        <f>K13</f>
        <v>1875</v>
      </c>
      <c r="N13" s="16" t="s">
        <v>197</v>
      </c>
      <c r="O13" s="16">
        <f>M13+K13+I13+G13</f>
        <v>7500</v>
      </c>
      <c r="P13" s="153">
        <v>9</v>
      </c>
      <c r="Q13" s="16">
        <f>SUM(G8/4,I8/7,K8/5,M8/4,G19/6,I19/9,K19/7,M19/6,G21/3,I21/3,K21/3,M21/3,I28/2,I30/2,K28/2,K30/2,M28/2,M30/2,G10/6,I10/6,K10/6,M10/6,G96/3,I96/3,K96/3,M96/3)</f>
        <v>36047.619047619046</v>
      </c>
      <c r="R13" s="174">
        <f t="shared" si="1"/>
        <v>36672.879464319049</v>
      </c>
    </row>
    <row r="14" spans="1:24" ht="15.75" customHeight="1" thickBot="1">
      <c r="A14" s="40" t="s">
        <v>65</v>
      </c>
      <c r="B14" s="47" t="s">
        <v>56</v>
      </c>
      <c r="C14" s="42">
        <v>3</v>
      </c>
      <c r="D14" s="44">
        <v>2500</v>
      </c>
      <c r="E14" s="194">
        <f t="shared" si="2"/>
        <v>7500</v>
      </c>
      <c r="F14" s="210"/>
      <c r="G14" s="16">
        <f t="shared" si="0"/>
        <v>1875</v>
      </c>
      <c r="H14" s="16">
        <v>7</v>
      </c>
      <c r="I14" s="16">
        <f>G14</f>
        <v>1875</v>
      </c>
      <c r="J14" s="16">
        <v>7</v>
      </c>
      <c r="K14" s="16">
        <f>I14</f>
        <v>1875</v>
      </c>
      <c r="L14" s="16" t="s">
        <v>197</v>
      </c>
      <c r="M14" s="16">
        <f>K14</f>
        <v>1875</v>
      </c>
      <c r="N14" s="16" t="s">
        <v>197</v>
      </c>
      <c r="O14" s="16">
        <f>M14+K14+I14+G14</f>
        <v>7500</v>
      </c>
      <c r="P14" s="153">
        <v>10</v>
      </c>
      <c r="Q14" s="16">
        <f>SUM(I8/7,K8/5,M8/4,G21/3,I21/3,K21/3,M21/3,I28/2,I30/2,K28/2,K30/2,M28/2,M30/2,I34/3,M34/3,I46/2,M46/2,I48/2,I50/2,M48/3,M50/3,G96/3,I96/3,K96/3,M96/3,M34/3,I40/3,M40/3)</f>
        <v>50299.999999999985</v>
      </c>
      <c r="R14" s="174">
        <f t="shared" si="1"/>
        <v>50925.260416699988</v>
      </c>
    </row>
    <row r="15" spans="1:24" ht="15.75" customHeight="1" thickBot="1">
      <c r="A15" s="40" t="s">
        <v>66</v>
      </c>
      <c r="B15" s="47" t="s">
        <v>56</v>
      </c>
      <c r="C15" s="42">
        <v>3</v>
      </c>
      <c r="D15" s="44">
        <v>2500</v>
      </c>
      <c r="E15" s="194">
        <f t="shared" si="2"/>
        <v>7500</v>
      </c>
      <c r="F15" s="210"/>
      <c r="G15" s="16">
        <f t="shared" si="0"/>
        <v>1875</v>
      </c>
      <c r="H15" s="16">
        <v>7</v>
      </c>
      <c r="I15" s="16">
        <f>G15</f>
        <v>1875</v>
      </c>
      <c r="J15" s="16">
        <v>7</v>
      </c>
      <c r="K15" s="16">
        <f>I15</f>
        <v>1875</v>
      </c>
      <c r="L15" s="16" t="s">
        <v>197</v>
      </c>
      <c r="M15" s="16">
        <f>I15</f>
        <v>1875</v>
      </c>
      <c r="N15" s="16" t="s">
        <v>197</v>
      </c>
      <c r="O15" s="16">
        <f>M15+K15+I15+G15</f>
        <v>7500</v>
      </c>
      <c r="P15" s="153">
        <v>11</v>
      </c>
      <c r="Q15" s="16">
        <f>SUM(G19/6,I19/9,K19/7,M19/6,G20/4,I20/4,K20/4,M20/4,G21/3,I21/3,K21/3,M21/3,I34/3,I56,M56/2,I87/4,K87/4,M87/4,I90,M48/3,M50/3,M95,I40/3,M40/3,M34/3)</f>
        <v>72314.28571428571</v>
      </c>
      <c r="R15" s="174">
        <f t="shared" si="1"/>
        <v>72939.546130985706</v>
      </c>
    </row>
    <row r="16" spans="1:24" ht="28.2" thickBot="1">
      <c r="A16" s="40" t="s">
        <v>67</v>
      </c>
      <c r="B16" s="47" t="s">
        <v>56</v>
      </c>
      <c r="C16" s="42">
        <v>15</v>
      </c>
      <c r="D16" s="44">
        <v>2500</v>
      </c>
      <c r="E16" s="194">
        <f t="shared" si="2"/>
        <v>37500</v>
      </c>
      <c r="F16" s="210"/>
      <c r="G16" s="16">
        <f t="shared" si="0"/>
        <v>9375</v>
      </c>
      <c r="H16" s="16" t="s">
        <v>175</v>
      </c>
      <c r="I16" s="16">
        <f>G16</f>
        <v>9375</v>
      </c>
      <c r="J16" s="16" t="s">
        <v>175</v>
      </c>
      <c r="K16" s="158">
        <f>E16/4</f>
        <v>9375</v>
      </c>
      <c r="L16" s="158" t="s">
        <v>175</v>
      </c>
      <c r="M16" s="158">
        <f>E16/4</f>
        <v>9375</v>
      </c>
      <c r="N16" s="158" t="s">
        <v>175</v>
      </c>
      <c r="O16" s="16">
        <f>G16+I16+K16+M16</f>
        <v>37500</v>
      </c>
      <c r="P16" s="153">
        <v>12</v>
      </c>
      <c r="Q16" s="16">
        <f>SUM(K7/2,M7/2,K8/5,M8/4,K9/2,M9/3,K11/3,K12/3,K13/3,K14/3,K15/3,M11/3,M12/3,M13/3,M14/3,M15/3,G10/6,I10/6,K10/6,M10/6)</f>
        <v>35183.333333333328</v>
      </c>
      <c r="R16" s="174">
        <f t="shared" si="1"/>
        <v>35808.593750033331</v>
      </c>
    </row>
    <row r="17" spans="1:18" ht="16.2" thickBot="1">
      <c r="A17" s="49"/>
      <c r="B17" s="45"/>
      <c r="C17" s="42"/>
      <c r="D17" s="44"/>
      <c r="E17" s="195"/>
      <c r="F17" s="211"/>
      <c r="P17" s="153">
        <v>13</v>
      </c>
      <c r="Q17" s="16">
        <f>SUM(M19/6,G20/4,I20/4,K20/4,M20/4,I34/3,I46/2,M46/2,I48/2,I50/2,M48/3,M50/3,M56/2,K84,M84,I87/4,K87/4,M87/4,G96/3,I96/3,K96/3,M96/3,M34/3,I40/3,M40/3,K11/3,M11/3,)</f>
        <v>61241.666666666657</v>
      </c>
      <c r="R17" s="174">
        <f t="shared" si="1"/>
        <v>61866.92708336666</v>
      </c>
    </row>
    <row r="18" spans="1:18" ht="16.2" thickBot="1">
      <c r="A18" s="57" t="s">
        <v>68</v>
      </c>
      <c r="B18" s="64" t="s">
        <v>56</v>
      </c>
      <c r="C18" s="60">
        <f>SUM(C19:C22)</f>
        <v>42</v>
      </c>
      <c r="D18" s="176">
        <f>E18/C18</f>
        <v>2816.6666666666665</v>
      </c>
      <c r="E18" s="61">
        <f>SUM(E19:E22)</f>
        <v>118300</v>
      </c>
      <c r="F18" s="209">
        <f>E18/E107</f>
        <v>0.15222404084699875</v>
      </c>
      <c r="G18" s="172">
        <f>SUM(E19:E22)</f>
        <v>118300</v>
      </c>
      <c r="H18" s="172"/>
      <c r="O18" s="169">
        <f>O19+O20+O21+O22</f>
        <v>118300</v>
      </c>
      <c r="P18" s="153">
        <v>14</v>
      </c>
      <c r="Q18" s="16">
        <f>SUM(K12/3,M12/3,I19/9,K19/7,K106/3,M106/3)</f>
        <v>13127.619047619048</v>
      </c>
      <c r="R18" s="174">
        <f t="shared" si="1"/>
        <v>13752.879464319049</v>
      </c>
    </row>
    <row r="19" spans="1:18" ht="15.75" customHeight="1" thickBot="1">
      <c r="A19" s="40" t="s">
        <v>69</v>
      </c>
      <c r="B19" s="45" t="s">
        <v>56</v>
      </c>
      <c r="C19" s="42">
        <v>12</v>
      </c>
      <c r="D19" s="44">
        <v>3650</v>
      </c>
      <c r="E19" s="194">
        <f>C19*D19</f>
        <v>43800</v>
      </c>
      <c r="F19" s="210"/>
      <c r="G19" s="16">
        <f>E19/4</f>
        <v>10950</v>
      </c>
      <c r="H19" s="16" t="s">
        <v>277</v>
      </c>
      <c r="I19" s="16">
        <f>G19</f>
        <v>10950</v>
      </c>
      <c r="J19" s="16" t="s">
        <v>278</v>
      </c>
      <c r="K19" s="16">
        <f>I19</f>
        <v>10950</v>
      </c>
      <c r="L19" s="16" t="s">
        <v>279</v>
      </c>
      <c r="M19" s="16">
        <f>K19</f>
        <v>10950</v>
      </c>
      <c r="N19" s="16" t="s">
        <v>280</v>
      </c>
      <c r="O19" s="16">
        <f>M19+K19+I19+G19</f>
        <v>43800</v>
      </c>
      <c r="P19" s="153">
        <v>15</v>
      </c>
      <c r="Q19" s="16">
        <f xml:space="preserve"> SUM(G19/6,I19/9,K19/7,M19/6,G20/4,I20/4,K20/4,M20/4)</f>
        <v>14680.952380952382</v>
      </c>
      <c r="R19" s="174">
        <f t="shared" si="1"/>
        <v>15306.212797652381</v>
      </c>
    </row>
    <row r="20" spans="1:18" ht="15.75" customHeight="1" thickBot="1">
      <c r="A20" s="40" t="s">
        <v>70</v>
      </c>
      <c r="B20" s="45" t="s">
        <v>56</v>
      </c>
      <c r="C20" s="42">
        <v>12</v>
      </c>
      <c r="D20" s="44">
        <v>2750</v>
      </c>
      <c r="E20" s="194">
        <f>C20*D20</f>
        <v>33000</v>
      </c>
      <c r="F20" s="210"/>
      <c r="G20" s="16">
        <f>E20/4</f>
        <v>8250</v>
      </c>
      <c r="H20" s="16" t="s">
        <v>281</v>
      </c>
      <c r="I20" s="16">
        <f>G20</f>
        <v>8250</v>
      </c>
      <c r="J20" s="16" t="s">
        <v>282</v>
      </c>
      <c r="K20" s="16">
        <f>I20</f>
        <v>8250</v>
      </c>
      <c r="L20" s="16" t="s">
        <v>281</v>
      </c>
      <c r="M20" s="16">
        <f>K20</f>
        <v>8250</v>
      </c>
      <c r="N20" s="16" t="s">
        <v>281</v>
      </c>
      <c r="O20" s="16">
        <f>M20+K20+I20+G20</f>
        <v>33000</v>
      </c>
      <c r="P20" s="153">
        <v>16</v>
      </c>
      <c r="Q20" s="16">
        <f>SUM(K13/3,M13/3,K14/4,M14/3,K15/3,M15/3,G20/4,I20/4,K20/4,M20/4,G22,I22,K22,M22,I61,G63/3,I63/2,G64/3,I64/3,K64/3,M64/3,G65/2,I65/2,K65/2,M65/2,K66,M66,I75,K75,M75,I76,K76,M76,G78,I78,K78,M78,G106/3,I106/2,K106/3,M106/3,G79,I79,K79,M79,M85,M86,G88,I88,K88,M88,G99,I99,K99,M99,G104,I104,K104,M104)</f>
        <v>254504.41666666669</v>
      </c>
      <c r="R20" s="174">
        <f t="shared" si="1"/>
        <v>255129.6770833667</v>
      </c>
    </row>
    <row r="21" spans="1:18" ht="15.75" customHeight="1" thickBot="1">
      <c r="A21" s="40" t="s">
        <v>71</v>
      </c>
      <c r="B21" s="45" t="s">
        <v>56</v>
      </c>
      <c r="C21" s="42">
        <v>8</v>
      </c>
      <c r="D21" s="44">
        <v>2250</v>
      </c>
      <c r="E21" s="194">
        <f>C21*D21</f>
        <v>18000</v>
      </c>
      <c r="F21" s="210"/>
      <c r="G21" s="16">
        <f>E21/4</f>
        <v>4500</v>
      </c>
      <c r="H21" s="16" t="s">
        <v>179</v>
      </c>
      <c r="I21" s="16">
        <f>G21</f>
        <v>4500</v>
      </c>
      <c r="J21" s="16" t="s">
        <v>179</v>
      </c>
      <c r="K21" s="16">
        <f>I21</f>
        <v>4500</v>
      </c>
      <c r="L21" s="16" t="s">
        <v>179</v>
      </c>
      <c r="M21" s="16">
        <f>K21</f>
        <v>4500</v>
      </c>
      <c r="N21" s="16" t="s">
        <v>179</v>
      </c>
      <c r="O21" s="16">
        <f>M21+K21+I21+G21</f>
        <v>18000</v>
      </c>
      <c r="Q21" s="16">
        <f>SUM(Q5,Q6,Q7,Q8,Q9,Q10,Q11,Q12,Q13,Q14,Q15,Q16,Q17,Q18,Q19,Q20)</f>
        <v>767139.83333333337</v>
      </c>
      <c r="R21" s="174">
        <f>SUM(R5:R20)</f>
        <v>777144.00000053342</v>
      </c>
    </row>
    <row r="22" spans="1:18" ht="42" thickBot="1">
      <c r="A22" s="40" t="s">
        <v>72</v>
      </c>
      <c r="B22" s="45" t="s">
        <v>56</v>
      </c>
      <c r="C22" s="42">
        <v>10</v>
      </c>
      <c r="D22" s="44">
        <v>2350</v>
      </c>
      <c r="E22" s="194">
        <f>C22*D22</f>
        <v>23500</v>
      </c>
      <c r="F22" s="210"/>
      <c r="G22" s="16">
        <f>E22/4</f>
        <v>5875</v>
      </c>
      <c r="H22" s="16">
        <v>16</v>
      </c>
      <c r="I22" s="16">
        <f>G22</f>
        <v>5875</v>
      </c>
      <c r="J22" s="16">
        <v>16</v>
      </c>
      <c r="K22" s="16">
        <f>I22</f>
        <v>5875</v>
      </c>
      <c r="L22" s="16">
        <v>16</v>
      </c>
      <c r="M22" s="16">
        <f>G22</f>
        <v>5875</v>
      </c>
      <c r="N22" s="16">
        <v>16</v>
      </c>
      <c r="O22" s="16">
        <f>M22+K22+I22+G22</f>
        <v>23500</v>
      </c>
      <c r="Q22" s="17"/>
    </row>
    <row r="23" spans="1:18" ht="34.5" customHeight="1" thickBot="1">
      <c r="A23" s="157" t="s">
        <v>73</v>
      </c>
      <c r="B23" s="52" t="s">
        <v>56</v>
      </c>
      <c r="C23" s="31">
        <f>C24</f>
        <v>0</v>
      </c>
      <c r="D23" s="31">
        <f>D24</f>
        <v>0</v>
      </c>
      <c r="E23" s="196">
        <f>E24</f>
        <v>0</v>
      </c>
      <c r="F23" s="212"/>
      <c r="Q23" s="17">
        <f>E107-Q21</f>
        <v>10004.166666666628</v>
      </c>
      <c r="R23" s="16" t="s">
        <v>283</v>
      </c>
    </row>
    <row r="24" spans="1:18" ht="15.75" customHeight="1" thickBot="1">
      <c r="A24" s="40" t="s">
        <v>74</v>
      </c>
      <c r="B24" s="55" t="s">
        <v>75</v>
      </c>
      <c r="C24" s="53">
        <v>0</v>
      </c>
      <c r="D24" s="53">
        <v>0</v>
      </c>
      <c r="E24" s="197">
        <v>0</v>
      </c>
      <c r="F24" s="213"/>
    </row>
    <row r="25" spans="1:18" ht="16.5" customHeight="1" thickBot="1">
      <c r="A25" s="57" t="s">
        <v>76</v>
      </c>
      <c r="B25" s="62"/>
      <c r="C25" s="59">
        <v>330</v>
      </c>
      <c r="D25" s="63">
        <v>150</v>
      </c>
      <c r="E25" s="190">
        <f>+E26+E32+E33</f>
        <v>42600</v>
      </c>
      <c r="F25" s="209">
        <f>E25/E110</f>
        <v>5.4816095858682558E-2</v>
      </c>
      <c r="G25" s="176">
        <f t="shared" ref="G25:N25" si="3">+G26+G32+G33</f>
        <v>0</v>
      </c>
      <c r="H25" s="64">
        <f t="shared" si="3"/>
        <v>0</v>
      </c>
      <c r="I25" s="64">
        <f t="shared" si="3"/>
        <v>20600</v>
      </c>
      <c r="J25" s="64">
        <f t="shared" si="3"/>
        <v>0</v>
      </c>
      <c r="K25" s="64">
        <f t="shared" si="3"/>
        <v>1400</v>
      </c>
      <c r="L25" s="64">
        <f t="shared" si="3"/>
        <v>0</v>
      </c>
      <c r="M25" s="64">
        <f t="shared" si="3"/>
        <v>20600</v>
      </c>
      <c r="N25" s="64">
        <f t="shared" si="3"/>
        <v>0</v>
      </c>
      <c r="O25" s="168">
        <f>O26+O33</f>
        <v>42600</v>
      </c>
      <c r="Q25" s="16">
        <f>Q23/16</f>
        <v>625.26041666666424</v>
      </c>
    </row>
    <row r="26" spans="1:18" ht="28.2" thickBot="1">
      <c r="A26" s="57" t="s">
        <v>78</v>
      </c>
      <c r="B26" s="64" t="s">
        <v>79</v>
      </c>
      <c r="C26" s="60">
        <f>SUM(C27:C30)</f>
        <v>28</v>
      </c>
      <c r="D26" s="176">
        <f>E26/C26</f>
        <v>150</v>
      </c>
      <c r="E26" s="61">
        <f>SUM(E27:E30)</f>
        <v>4200</v>
      </c>
      <c r="F26" s="214"/>
      <c r="G26" s="176">
        <f t="shared" ref="G26:N26" si="4">SUM(G27:G30)</f>
        <v>0</v>
      </c>
      <c r="H26" s="37">
        <f t="shared" si="4"/>
        <v>0</v>
      </c>
      <c r="I26" s="37">
        <f t="shared" si="4"/>
        <v>1400</v>
      </c>
      <c r="J26" s="37">
        <f t="shared" si="4"/>
        <v>0</v>
      </c>
      <c r="K26" s="37">
        <f t="shared" si="4"/>
        <v>1400</v>
      </c>
      <c r="L26" s="37">
        <f t="shared" si="4"/>
        <v>0</v>
      </c>
      <c r="M26" s="37">
        <f t="shared" si="4"/>
        <v>1400</v>
      </c>
      <c r="N26" s="37">
        <f t="shared" si="4"/>
        <v>0</v>
      </c>
      <c r="O26" s="169">
        <f>O28+O30</f>
        <v>4200</v>
      </c>
    </row>
    <row r="27" spans="1:18" ht="15.75" customHeight="1" thickBot="1">
      <c r="A27" s="40" t="s">
        <v>80</v>
      </c>
      <c r="B27" s="65" t="s">
        <v>79</v>
      </c>
      <c r="C27" s="42">
        <v>0</v>
      </c>
      <c r="D27" s="42">
        <v>0</v>
      </c>
      <c r="E27" s="198">
        <f>C27*D27</f>
        <v>0</v>
      </c>
      <c r="F27" s="211"/>
    </row>
    <row r="28" spans="1:18" ht="15.75" customHeight="1" thickBot="1">
      <c r="A28" s="40" t="s">
        <v>81</v>
      </c>
      <c r="B28" s="65" t="s">
        <v>79</v>
      </c>
      <c r="C28" s="42">
        <v>10</v>
      </c>
      <c r="D28" s="44">
        <v>150</v>
      </c>
      <c r="E28" s="195">
        <f>C28*D28</f>
        <v>1500</v>
      </c>
      <c r="F28" s="211"/>
      <c r="I28" s="16">
        <f>K28</f>
        <v>500</v>
      </c>
      <c r="J28" s="16" t="s">
        <v>177</v>
      </c>
      <c r="K28" s="16">
        <f>E28/3</f>
        <v>500</v>
      </c>
      <c r="L28" s="16" t="s">
        <v>177</v>
      </c>
      <c r="M28" s="16">
        <f>K28</f>
        <v>500</v>
      </c>
      <c r="N28" s="16" t="s">
        <v>177</v>
      </c>
      <c r="O28" s="16">
        <f>M28+K28+I28</f>
        <v>1500</v>
      </c>
    </row>
    <row r="29" spans="1:18" ht="15.75" customHeight="1" thickBot="1">
      <c r="A29" s="40" t="s">
        <v>82</v>
      </c>
      <c r="B29" s="65" t="s">
        <v>79</v>
      </c>
      <c r="C29" s="42">
        <v>0</v>
      </c>
      <c r="D29" s="44">
        <v>150</v>
      </c>
      <c r="E29" s="195">
        <f>C29*D29</f>
        <v>0</v>
      </c>
      <c r="F29" s="211"/>
      <c r="I29" s="16">
        <v>0</v>
      </c>
      <c r="K29" s="16">
        <v>0</v>
      </c>
      <c r="M29" s="16">
        <v>0</v>
      </c>
    </row>
    <row r="30" spans="1:18" ht="28.2" thickBot="1">
      <c r="A30" s="40" t="s">
        <v>83</v>
      </c>
      <c r="B30" s="65" t="s">
        <v>79</v>
      </c>
      <c r="C30" s="42">
        <v>18</v>
      </c>
      <c r="D30" s="44">
        <v>150</v>
      </c>
      <c r="E30" s="195">
        <f>C30*D30</f>
        <v>2700</v>
      </c>
      <c r="F30" s="211"/>
      <c r="I30" s="16">
        <f>E30/3</f>
        <v>900</v>
      </c>
      <c r="J30" s="16" t="s">
        <v>177</v>
      </c>
      <c r="K30" s="16">
        <f>I30</f>
        <v>900</v>
      </c>
      <c r="L30" s="16" t="s">
        <v>177</v>
      </c>
      <c r="M30" s="16">
        <f>K30</f>
        <v>900</v>
      </c>
      <c r="N30" s="16" t="s">
        <v>177</v>
      </c>
      <c r="O30" s="16">
        <f>M30+K30+I30</f>
        <v>2700</v>
      </c>
    </row>
    <row r="31" spans="1:18" ht="15.75" customHeight="1" thickBot="1">
      <c r="A31" s="40"/>
      <c r="B31" s="45"/>
      <c r="C31" s="42"/>
      <c r="D31" s="44"/>
      <c r="E31" s="195"/>
      <c r="F31" s="211"/>
    </row>
    <row r="32" spans="1:18" ht="28.2" thickBot="1">
      <c r="A32" s="57" t="s">
        <v>84</v>
      </c>
      <c r="B32" s="64" t="s">
        <v>79</v>
      </c>
      <c r="C32" s="176">
        <v>0</v>
      </c>
      <c r="D32" s="61">
        <v>0</v>
      </c>
      <c r="E32" s="190">
        <v>0</v>
      </c>
      <c r="F32" s="214"/>
      <c r="G32" s="177"/>
    </row>
    <row r="33" spans="1:15" ht="15.75" customHeight="1" thickBot="1">
      <c r="A33" s="57" t="s">
        <v>85</v>
      </c>
      <c r="B33" s="64" t="s">
        <v>79</v>
      </c>
      <c r="C33" s="60">
        <f>SUM(C34:C40)</f>
        <v>256</v>
      </c>
      <c r="D33" s="176">
        <f>E33/C33</f>
        <v>150</v>
      </c>
      <c r="E33" s="61">
        <f>SUM(E34:E40)</f>
        <v>38400</v>
      </c>
      <c r="F33" s="214"/>
      <c r="G33" s="176">
        <f t="shared" ref="G33:N33" si="5">SUM(G34:G40)</f>
        <v>0</v>
      </c>
      <c r="H33" s="37">
        <f t="shared" si="5"/>
        <v>0</v>
      </c>
      <c r="I33" s="37">
        <f>SUM(I34:I40)</f>
        <v>19200</v>
      </c>
      <c r="J33" s="37">
        <f>SUM(J34:J40)</f>
        <v>0</v>
      </c>
      <c r="K33" s="37">
        <f t="shared" si="5"/>
        <v>0</v>
      </c>
      <c r="L33" s="37">
        <f t="shared" si="5"/>
        <v>0</v>
      </c>
      <c r="M33" s="37">
        <f t="shared" si="5"/>
        <v>19200</v>
      </c>
      <c r="N33" s="37">
        <f t="shared" si="5"/>
        <v>0</v>
      </c>
      <c r="O33" s="168">
        <f>O34+O40</f>
        <v>38400</v>
      </c>
    </row>
    <row r="34" spans="1:15" ht="15.75" customHeight="1" thickBot="1">
      <c r="A34" s="40" t="s">
        <v>86</v>
      </c>
      <c r="B34" s="65" t="s">
        <v>79</v>
      </c>
      <c r="C34" s="42">
        <v>175</v>
      </c>
      <c r="D34" s="44">
        <v>150</v>
      </c>
      <c r="E34" s="195">
        <f t="shared" ref="E34:E40" si="6">C34*D34</f>
        <v>26250</v>
      </c>
      <c r="F34" s="211"/>
      <c r="I34" s="155">
        <f>E34/2</f>
        <v>13125</v>
      </c>
      <c r="J34" s="155" t="s">
        <v>193</v>
      </c>
      <c r="K34" s="155"/>
      <c r="L34" s="155"/>
      <c r="M34" s="156">
        <f>E34-I34</f>
        <v>13125</v>
      </c>
      <c r="N34" s="155" t="s">
        <v>193</v>
      </c>
      <c r="O34" s="17">
        <f>M34+I34</f>
        <v>26250</v>
      </c>
    </row>
    <row r="35" spans="1:15" ht="15.75" customHeight="1" thickBot="1">
      <c r="A35" s="40" t="s">
        <v>87</v>
      </c>
      <c r="B35" s="65" t="s">
        <v>79</v>
      </c>
      <c r="C35" s="42">
        <v>0</v>
      </c>
      <c r="D35" s="44">
        <v>150</v>
      </c>
      <c r="E35" s="195">
        <f t="shared" si="6"/>
        <v>0</v>
      </c>
      <c r="F35" s="211"/>
    </row>
    <row r="36" spans="1:15" ht="27" customHeight="1" thickBot="1">
      <c r="A36" s="40" t="s">
        <v>88</v>
      </c>
      <c r="B36" s="65" t="s">
        <v>79</v>
      </c>
      <c r="C36" s="42">
        <v>0</v>
      </c>
      <c r="D36" s="44">
        <v>150</v>
      </c>
      <c r="E36" s="195">
        <f t="shared" si="6"/>
        <v>0</v>
      </c>
      <c r="F36" s="211"/>
    </row>
    <row r="37" spans="1:15" ht="15.75" customHeight="1" thickBot="1">
      <c r="A37" s="40" t="s">
        <v>89</v>
      </c>
      <c r="B37" s="65" t="s">
        <v>79</v>
      </c>
      <c r="C37" s="42">
        <v>0</v>
      </c>
      <c r="D37" s="44">
        <v>150</v>
      </c>
      <c r="E37" s="195">
        <f t="shared" si="6"/>
        <v>0</v>
      </c>
      <c r="F37" s="211"/>
    </row>
    <row r="38" spans="1:15" ht="28.2" thickBot="1">
      <c r="A38" s="40" t="s">
        <v>90</v>
      </c>
      <c r="B38" s="65" t="s">
        <v>79</v>
      </c>
      <c r="C38" s="42">
        <v>0</v>
      </c>
      <c r="D38" s="44">
        <v>150</v>
      </c>
      <c r="E38" s="195">
        <f t="shared" si="6"/>
        <v>0</v>
      </c>
      <c r="F38" s="211"/>
    </row>
    <row r="39" spans="1:15" ht="15" thickBot="1">
      <c r="A39" s="40" t="s">
        <v>91</v>
      </c>
      <c r="B39" s="65" t="s">
        <v>79</v>
      </c>
      <c r="C39" s="42">
        <v>0</v>
      </c>
      <c r="D39" s="42">
        <v>0</v>
      </c>
      <c r="E39" s="198">
        <f t="shared" si="6"/>
        <v>0</v>
      </c>
      <c r="F39" s="211"/>
    </row>
    <row r="40" spans="1:15" ht="28.2" thickBot="1">
      <c r="A40" s="67" t="s">
        <v>92</v>
      </c>
      <c r="B40" s="65" t="s">
        <v>79</v>
      </c>
      <c r="C40" s="42">
        <v>81</v>
      </c>
      <c r="D40" s="44">
        <v>150</v>
      </c>
      <c r="E40" s="195">
        <f t="shared" si="6"/>
        <v>12150</v>
      </c>
      <c r="F40" s="211"/>
      <c r="I40" s="155">
        <f>E40/2</f>
        <v>6075</v>
      </c>
      <c r="J40" s="155" t="s">
        <v>193</v>
      </c>
      <c r="K40" s="155"/>
      <c r="L40" s="155"/>
      <c r="M40" s="155">
        <f>E40/2</f>
        <v>6075</v>
      </c>
      <c r="N40" s="155" t="s">
        <v>193</v>
      </c>
      <c r="O40" s="16">
        <f>M40+I40</f>
        <v>12150</v>
      </c>
    </row>
    <row r="41" spans="1:15" ht="15" thickBot="1">
      <c r="A41" s="40"/>
      <c r="B41" s="45"/>
      <c r="C41" s="42"/>
      <c r="D41" s="44"/>
      <c r="E41" s="195"/>
      <c r="F41" s="211"/>
    </row>
    <row r="42" spans="1:15" ht="15" thickBot="1">
      <c r="A42" s="187" t="s">
        <v>93</v>
      </c>
      <c r="B42" s="188"/>
      <c r="C42" s="189"/>
      <c r="D42" s="189"/>
      <c r="E42" s="199">
        <f>E25+E23+E5</f>
        <v>393900</v>
      </c>
      <c r="F42" s="215">
        <f>E42/E107</f>
        <v>0.50685587227077611</v>
      </c>
      <c r="G42" s="176"/>
      <c r="H42" s="75"/>
      <c r="I42" s="75"/>
      <c r="J42" s="75"/>
      <c r="K42" s="75"/>
      <c r="L42" s="75"/>
      <c r="M42" s="75"/>
      <c r="N42" s="75"/>
      <c r="O42" s="168">
        <f>O25+O5</f>
        <v>393900</v>
      </c>
    </row>
    <row r="43" spans="1:15" ht="16.2" thickBot="1">
      <c r="A43" s="178" t="s">
        <v>94</v>
      </c>
      <c r="B43" s="64"/>
      <c r="C43" s="179"/>
      <c r="D43" s="180"/>
      <c r="E43" s="200"/>
      <c r="F43" s="216"/>
    </row>
    <row r="44" spans="1:15" ht="15" thickBot="1">
      <c r="A44" s="57" t="s">
        <v>95</v>
      </c>
      <c r="B44" s="64" t="s">
        <v>96</v>
      </c>
      <c r="C44" s="176">
        <f>SUM(C45:C56)</f>
        <v>63</v>
      </c>
      <c r="D44" s="176">
        <f>E44/C44</f>
        <v>800</v>
      </c>
      <c r="E44" s="61">
        <f>SUM(E45:E56)</f>
        <v>50400</v>
      </c>
      <c r="F44" s="209">
        <f>E44/E107</f>
        <v>6.4852845804638529E-2</v>
      </c>
      <c r="G44" s="32"/>
      <c r="H44" s="32"/>
      <c r="I44" s="32"/>
      <c r="J44" s="32"/>
      <c r="K44" s="32"/>
      <c r="L44" s="32"/>
      <c r="M44" s="32"/>
      <c r="N44" s="32"/>
      <c r="O44" s="168">
        <f>O46+O50+O56+O48</f>
        <v>50400</v>
      </c>
    </row>
    <row r="45" spans="1:15" ht="15" thickBot="1">
      <c r="A45" s="67" t="s">
        <v>80</v>
      </c>
      <c r="B45" s="84" t="s">
        <v>79</v>
      </c>
      <c r="C45" s="41">
        <v>0</v>
      </c>
      <c r="D45" s="41">
        <v>0</v>
      </c>
      <c r="E45" s="197">
        <v>0</v>
      </c>
      <c r="F45" s="217"/>
    </row>
    <row r="46" spans="1:15" ht="15" thickBot="1">
      <c r="A46" s="67" t="s">
        <v>81</v>
      </c>
      <c r="B46" s="45" t="s">
        <v>96</v>
      </c>
      <c r="C46" s="42">
        <v>3</v>
      </c>
      <c r="D46" s="44">
        <v>800</v>
      </c>
      <c r="E46" s="195">
        <f>C46*D46</f>
        <v>2400</v>
      </c>
      <c r="F46" s="211"/>
      <c r="I46" s="17">
        <v>1500</v>
      </c>
      <c r="J46" s="16" t="s">
        <v>192</v>
      </c>
      <c r="M46" s="16">
        <f>900</f>
        <v>900</v>
      </c>
      <c r="N46" s="16" t="s">
        <v>192</v>
      </c>
      <c r="O46" s="17">
        <f>M46+I46</f>
        <v>2400</v>
      </c>
    </row>
    <row r="47" spans="1:15" ht="15" thickBot="1">
      <c r="A47" s="67" t="s">
        <v>82</v>
      </c>
      <c r="B47" s="45" t="s">
        <v>96</v>
      </c>
      <c r="C47" s="42">
        <v>0</v>
      </c>
      <c r="D47" s="44">
        <v>800</v>
      </c>
      <c r="E47" s="195">
        <f>C47*D47</f>
        <v>0</v>
      </c>
      <c r="F47" s="211"/>
    </row>
    <row r="48" spans="1:15" ht="28.2" thickBot="1">
      <c r="A48" s="67" t="s">
        <v>83</v>
      </c>
      <c r="B48" s="45" t="s">
        <v>96</v>
      </c>
      <c r="C48" s="42">
        <v>3</v>
      </c>
      <c r="D48" s="44">
        <v>800</v>
      </c>
      <c r="E48" s="195">
        <f>C48*D48</f>
        <v>2400</v>
      </c>
      <c r="F48" s="211"/>
      <c r="I48" s="17">
        <f>D48</f>
        <v>800</v>
      </c>
      <c r="J48" s="16" t="s">
        <v>192</v>
      </c>
      <c r="L48" s="155"/>
      <c r="M48" s="155">
        <f>D48*2</f>
        <v>1600</v>
      </c>
      <c r="N48" s="155" t="s">
        <v>206</v>
      </c>
      <c r="O48" s="17">
        <f>I48+M48</f>
        <v>2400</v>
      </c>
    </row>
    <row r="49" spans="1:15" ht="15" thickBot="1">
      <c r="A49" s="67"/>
      <c r="B49" s="45"/>
      <c r="C49" s="42"/>
      <c r="D49" s="44"/>
      <c r="E49" s="195"/>
      <c r="F49" s="211"/>
    </row>
    <row r="50" spans="1:15" ht="15" thickBot="1">
      <c r="A50" s="67" t="s">
        <v>86</v>
      </c>
      <c r="B50" s="45" t="s">
        <v>96</v>
      </c>
      <c r="C50" s="42">
        <f>30</f>
        <v>30</v>
      </c>
      <c r="D50" s="44">
        <v>800</v>
      </c>
      <c r="E50" s="195">
        <f t="shared" ref="E50:E56" si="7">C50*D50</f>
        <v>24000</v>
      </c>
      <c r="F50" s="211"/>
      <c r="I50" s="16">
        <f>D50*15</f>
        <v>12000</v>
      </c>
      <c r="J50" s="16" t="s">
        <v>191</v>
      </c>
      <c r="L50" s="155"/>
      <c r="M50" s="155">
        <f>I50</f>
        <v>12000</v>
      </c>
      <c r="N50" s="155" t="s">
        <v>206</v>
      </c>
      <c r="O50" s="16">
        <f>M50+I50</f>
        <v>24000</v>
      </c>
    </row>
    <row r="51" spans="1:15" ht="15" thickBot="1">
      <c r="A51" s="67" t="s">
        <v>87</v>
      </c>
      <c r="B51" s="45" t="s">
        <v>96</v>
      </c>
      <c r="C51" s="42">
        <v>0</v>
      </c>
      <c r="D51" s="44">
        <v>800</v>
      </c>
      <c r="E51" s="195">
        <f t="shared" si="7"/>
        <v>0</v>
      </c>
      <c r="F51" s="211"/>
    </row>
    <row r="52" spans="1:15" ht="28.2" thickBot="1">
      <c r="A52" s="67" t="s">
        <v>97</v>
      </c>
      <c r="B52" s="45" t="s">
        <v>96</v>
      </c>
      <c r="C52" s="42">
        <v>0</v>
      </c>
      <c r="D52" s="44">
        <v>800</v>
      </c>
      <c r="E52" s="195">
        <f t="shared" si="7"/>
        <v>0</v>
      </c>
      <c r="F52" s="211"/>
    </row>
    <row r="53" spans="1:15" ht="15" thickBot="1">
      <c r="A53" s="67" t="s">
        <v>89</v>
      </c>
      <c r="B53" s="45" t="s">
        <v>96</v>
      </c>
      <c r="C53" s="42">
        <v>0</v>
      </c>
      <c r="D53" s="44">
        <v>800</v>
      </c>
      <c r="E53" s="195">
        <f t="shared" si="7"/>
        <v>0</v>
      </c>
      <c r="F53" s="211"/>
    </row>
    <row r="54" spans="1:15" ht="28.2" thickBot="1">
      <c r="A54" s="67" t="s">
        <v>90</v>
      </c>
      <c r="B54" s="45" t="s">
        <v>96</v>
      </c>
      <c r="C54" s="42">
        <v>0</v>
      </c>
      <c r="D54" s="44">
        <v>800</v>
      </c>
      <c r="E54" s="195">
        <f t="shared" si="7"/>
        <v>0</v>
      </c>
      <c r="F54" s="211"/>
      <c r="H54" s="16">
        <f>100-50.7-12.8-6.5-3.1</f>
        <v>26.9</v>
      </c>
    </row>
    <row r="55" spans="1:15" ht="15" thickBot="1">
      <c r="A55" s="67" t="s">
        <v>74</v>
      </c>
      <c r="B55" s="45" t="s">
        <v>96</v>
      </c>
      <c r="C55" s="42">
        <v>0</v>
      </c>
      <c r="D55" s="42">
        <v>0</v>
      </c>
      <c r="E55" s="198">
        <f t="shared" si="7"/>
        <v>0</v>
      </c>
      <c r="F55" s="211"/>
    </row>
    <row r="56" spans="1:15" ht="28.2" thickBot="1">
      <c r="A56" s="67" t="s">
        <v>92</v>
      </c>
      <c r="B56" s="45" t="s">
        <v>96</v>
      </c>
      <c r="C56" s="42">
        <f>27</f>
        <v>27</v>
      </c>
      <c r="D56" s="44">
        <v>800</v>
      </c>
      <c r="E56" s="195">
        <f t="shared" si="7"/>
        <v>21600</v>
      </c>
      <c r="F56" s="211"/>
      <c r="H56" s="155"/>
      <c r="I56" s="155">
        <f>20*D56</f>
        <v>16000</v>
      </c>
      <c r="J56" s="155">
        <v>11</v>
      </c>
      <c r="K56" s="155"/>
      <c r="L56" s="155"/>
      <c r="M56" s="155">
        <f>D56*7</f>
        <v>5600</v>
      </c>
      <c r="N56" s="155" t="s">
        <v>205</v>
      </c>
      <c r="O56" s="16">
        <f>M56+I56</f>
        <v>21600</v>
      </c>
    </row>
    <row r="57" spans="1:15" ht="15" thickBot="1">
      <c r="A57" s="67"/>
      <c r="B57" s="45"/>
      <c r="C57" s="85"/>
      <c r="D57" s="86"/>
      <c r="E57" s="201"/>
      <c r="F57" s="218"/>
    </row>
    <row r="58" spans="1:15" ht="15" thickBot="1">
      <c r="A58" s="57" t="s">
        <v>98</v>
      </c>
      <c r="B58" s="64" t="s">
        <v>56</v>
      </c>
      <c r="C58" s="176">
        <v>0</v>
      </c>
      <c r="D58" s="61">
        <v>150</v>
      </c>
      <c r="E58" s="190">
        <v>0</v>
      </c>
      <c r="F58" s="214"/>
      <c r="G58" s="177">
        <v>0</v>
      </c>
      <c r="I58" s="16">
        <v>0</v>
      </c>
      <c r="K58" s="16">
        <v>0</v>
      </c>
      <c r="M58" s="16">
        <v>0</v>
      </c>
      <c r="O58" s="16">
        <v>0</v>
      </c>
    </row>
    <row r="59" spans="1:15" ht="15" thickBot="1">
      <c r="A59" s="187" t="s">
        <v>99</v>
      </c>
      <c r="B59" s="188"/>
      <c r="C59" s="189"/>
      <c r="D59" s="189"/>
      <c r="E59" s="199">
        <f>E44+E58</f>
        <v>50400</v>
      </c>
      <c r="F59" s="215">
        <f>E59/E110</f>
        <v>6.4852845804638529E-2</v>
      </c>
      <c r="G59" s="191">
        <f t="shared" ref="G59:N59" si="8">G44+G58</f>
        <v>0</v>
      </c>
      <c r="H59" s="75">
        <f t="shared" si="8"/>
        <v>0</v>
      </c>
      <c r="I59" s="75">
        <f t="shared" si="8"/>
        <v>0</v>
      </c>
      <c r="J59" s="75">
        <f t="shared" si="8"/>
        <v>0</v>
      </c>
      <c r="K59" s="75">
        <f t="shared" si="8"/>
        <v>0</v>
      </c>
      <c r="L59" s="75">
        <f t="shared" si="8"/>
        <v>0</v>
      </c>
      <c r="M59" s="75">
        <f t="shared" si="8"/>
        <v>0</v>
      </c>
      <c r="N59" s="75">
        <f t="shared" si="8"/>
        <v>0</v>
      </c>
      <c r="O59" s="168">
        <f>O44+O58</f>
        <v>50400</v>
      </c>
    </row>
    <row r="60" spans="1:15" ht="16.2" thickBot="1">
      <c r="A60" s="178" t="s">
        <v>100</v>
      </c>
      <c r="B60" s="64"/>
      <c r="C60" s="179"/>
      <c r="D60" s="180"/>
      <c r="E60" s="200"/>
      <c r="F60" s="219"/>
      <c r="G60" s="177"/>
    </row>
    <row r="61" spans="1:15" ht="15" thickBot="1">
      <c r="A61" s="57" t="s">
        <v>101</v>
      </c>
      <c r="B61" s="64" t="s">
        <v>102</v>
      </c>
      <c r="C61" s="176">
        <v>2</v>
      </c>
      <c r="D61" s="61">
        <v>30000</v>
      </c>
      <c r="E61" s="190">
        <f>C61*D61</f>
        <v>60000</v>
      </c>
      <c r="F61" s="214"/>
      <c r="G61" s="177"/>
      <c r="I61" s="17">
        <f>E61</f>
        <v>60000</v>
      </c>
      <c r="J61" s="16">
        <v>16</v>
      </c>
      <c r="O61" s="168">
        <f>I61</f>
        <v>60000</v>
      </c>
    </row>
    <row r="62" spans="1:15" ht="15" thickBot="1">
      <c r="A62" s="57" t="s">
        <v>103</v>
      </c>
      <c r="B62" s="64"/>
      <c r="C62" s="176">
        <f>SUM(C63:C68)</f>
        <v>8</v>
      </c>
      <c r="D62" s="176">
        <f>E62/C62</f>
        <v>4937.5</v>
      </c>
      <c r="E62" s="61">
        <f>SUM(E63:E68)</f>
        <v>39500</v>
      </c>
      <c r="F62" s="214"/>
      <c r="G62" s="177"/>
      <c r="O62" s="169">
        <f>O63+O64+O65+O66</f>
        <v>39500</v>
      </c>
    </row>
    <row r="63" spans="1:15" ht="15" thickBot="1">
      <c r="A63" s="40" t="s">
        <v>104</v>
      </c>
      <c r="B63" s="45" t="s">
        <v>105</v>
      </c>
      <c r="C63" s="42">
        <v>5</v>
      </c>
      <c r="D63" s="44">
        <v>800</v>
      </c>
      <c r="E63" s="194">
        <f t="shared" ref="E63:E68" si="9">C63*D63</f>
        <v>4000</v>
      </c>
      <c r="F63" s="210"/>
      <c r="G63" s="16">
        <f>3200</f>
        <v>3200</v>
      </c>
      <c r="H63" s="16" t="s">
        <v>186</v>
      </c>
      <c r="I63" s="16">
        <v>800</v>
      </c>
      <c r="J63" s="16" t="s">
        <v>187</v>
      </c>
      <c r="O63" s="16">
        <f>G63+I63</f>
        <v>4000</v>
      </c>
    </row>
    <row r="64" spans="1:15" ht="28.2" thickBot="1">
      <c r="A64" s="40" t="s">
        <v>106</v>
      </c>
      <c r="B64" s="45" t="s">
        <v>107</v>
      </c>
      <c r="C64" s="42">
        <v>1</v>
      </c>
      <c r="D64" s="44">
        <v>10500</v>
      </c>
      <c r="E64" s="194">
        <f t="shared" si="9"/>
        <v>10500</v>
      </c>
      <c r="F64" s="210"/>
      <c r="G64" s="16">
        <f>E64/4</f>
        <v>2625</v>
      </c>
      <c r="H64" s="16" t="s">
        <v>186</v>
      </c>
      <c r="I64" s="16">
        <f>G64</f>
        <v>2625</v>
      </c>
      <c r="J64" s="16" t="s">
        <v>186</v>
      </c>
      <c r="K64" s="16">
        <f>I64</f>
        <v>2625</v>
      </c>
      <c r="L64" s="16" t="s">
        <v>186</v>
      </c>
      <c r="M64" s="16">
        <f>K64</f>
        <v>2625</v>
      </c>
      <c r="N64" s="16" t="s">
        <v>186</v>
      </c>
      <c r="O64" s="16">
        <f>G64+I64+K64+M64</f>
        <v>10500</v>
      </c>
    </row>
    <row r="65" spans="1:15" ht="15" thickBot="1">
      <c r="A65" s="40" t="s">
        <v>108</v>
      </c>
      <c r="B65" s="41" t="s">
        <v>107</v>
      </c>
      <c r="C65" s="42">
        <v>1</v>
      </c>
      <c r="D65" s="44">
        <v>20000</v>
      </c>
      <c r="E65" s="194">
        <f t="shared" si="9"/>
        <v>20000</v>
      </c>
      <c r="F65" s="210"/>
      <c r="G65" s="16">
        <f>E65/(4)</f>
        <v>5000</v>
      </c>
      <c r="H65" s="16" t="s">
        <v>187</v>
      </c>
      <c r="I65" s="16">
        <f>G65</f>
        <v>5000</v>
      </c>
      <c r="J65" s="16" t="s">
        <v>187</v>
      </c>
      <c r="K65" s="16">
        <f>I65</f>
        <v>5000</v>
      </c>
      <c r="L65" s="16" t="s">
        <v>187</v>
      </c>
      <c r="M65" s="16">
        <f>K65</f>
        <v>5000</v>
      </c>
      <c r="N65" s="16" t="s">
        <v>187</v>
      </c>
      <c r="O65" s="16">
        <f>M65+K65+I65+G65</f>
        <v>20000</v>
      </c>
    </row>
    <row r="66" spans="1:15" ht="28.2" thickBot="1">
      <c r="A66" s="40" t="s">
        <v>109</v>
      </c>
      <c r="B66" s="45" t="s">
        <v>110</v>
      </c>
      <c r="C66" s="42">
        <v>1</v>
      </c>
      <c r="D66" s="44">
        <v>5000</v>
      </c>
      <c r="E66" s="194">
        <f t="shared" si="9"/>
        <v>5000</v>
      </c>
      <c r="F66" s="210"/>
      <c r="K66" s="16">
        <f>2500</f>
        <v>2500</v>
      </c>
      <c r="L66" s="16">
        <v>16</v>
      </c>
      <c r="M66" s="16">
        <f>2500</f>
        <v>2500</v>
      </c>
      <c r="N66" s="16">
        <v>16</v>
      </c>
      <c r="O66" s="16">
        <f>M66+K66</f>
        <v>5000</v>
      </c>
    </row>
    <row r="67" spans="1:15" ht="15" thickBot="1">
      <c r="A67" s="40" t="s">
        <v>111</v>
      </c>
      <c r="B67" s="45" t="s">
        <v>107</v>
      </c>
      <c r="C67" s="42">
        <v>0</v>
      </c>
      <c r="D67" s="44">
        <v>5000</v>
      </c>
      <c r="E67" s="194">
        <f t="shared" si="9"/>
        <v>0</v>
      </c>
      <c r="F67" s="210"/>
    </row>
    <row r="68" spans="1:15" ht="28.2" thickBot="1">
      <c r="A68" s="40" t="s">
        <v>112</v>
      </c>
      <c r="B68" s="45" t="s">
        <v>107</v>
      </c>
      <c r="C68" s="42">
        <v>0</v>
      </c>
      <c r="D68" s="44">
        <v>0</v>
      </c>
      <c r="E68" s="194">
        <f t="shared" si="9"/>
        <v>0</v>
      </c>
      <c r="F68" s="210"/>
    </row>
    <row r="69" spans="1:15" ht="15" thickBot="1">
      <c r="A69" s="57" t="s">
        <v>113</v>
      </c>
      <c r="B69" s="64"/>
      <c r="C69" s="179"/>
      <c r="D69" s="180"/>
      <c r="E69" s="190">
        <v>0</v>
      </c>
      <c r="F69" s="214"/>
    </row>
    <row r="70" spans="1:15" ht="28.2" thickBot="1">
      <c r="A70" s="57" t="s">
        <v>114</v>
      </c>
      <c r="B70" s="64"/>
      <c r="C70" s="179"/>
      <c r="D70" s="180"/>
      <c r="E70" s="190">
        <v>0</v>
      </c>
      <c r="F70" s="214"/>
    </row>
    <row r="71" spans="1:15" ht="15" thickBot="1">
      <c r="A71" s="57" t="s">
        <v>115</v>
      </c>
      <c r="B71" s="64"/>
      <c r="C71" s="179"/>
      <c r="D71" s="180"/>
      <c r="E71" s="190">
        <v>0</v>
      </c>
      <c r="F71" s="214"/>
    </row>
    <row r="72" spans="1:15" ht="15" thickBot="1">
      <c r="A72" s="187" t="s">
        <v>116</v>
      </c>
      <c r="B72" s="188"/>
      <c r="C72" s="189"/>
      <c r="D72" s="189"/>
      <c r="E72" s="199">
        <f>E61+E62+E69+E70+E71</f>
        <v>99500</v>
      </c>
      <c r="F72" s="215">
        <f>E72/E107</f>
        <v>0.12803289995161771</v>
      </c>
      <c r="G72" s="205">
        <f t="shared" ref="G72:N72" si="10">G61+G62+G69+G70+G71</f>
        <v>0</v>
      </c>
      <c r="H72" s="75">
        <f t="shared" si="10"/>
        <v>0</v>
      </c>
      <c r="I72" s="75"/>
      <c r="J72" s="75"/>
      <c r="K72" s="75">
        <f t="shared" si="10"/>
        <v>0</v>
      </c>
      <c r="L72" s="75">
        <f t="shared" si="10"/>
        <v>0</v>
      </c>
      <c r="M72" s="75">
        <f t="shared" si="10"/>
        <v>0</v>
      </c>
      <c r="N72" s="75">
        <f t="shared" si="10"/>
        <v>0</v>
      </c>
      <c r="O72" s="168">
        <f>O62+O61</f>
        <v>99500</v>
      </c>
    </row>
    <row r="73" spans="1:15" ht="15" thickBot="1">
      <c r="A73" s="178" t="s">
        <v>117</v>
      </c>
      <c r="B73" s="62"/>
      <c r="C73" s="181"/>
      <c r="D73" s="182"/>
      <c r="E73" s="200"/>
      <c r="F73" s="219"/>
    </row>
    <row r="74" spans="1:15" ht="28.2" thickBot="1">
      <c r="A74" s="57" t="s">
        <v>118</v>
      </c>
      <c r="B74" s="64" t="s">
        <v>110</v>
      </c>
      <c r="C74" s="176">
        <f>SUM(C75:C76)</f>
        <v>2</v>
      </c>
      <c r="D74" s="176">
        <f>E74/C74</f>
        <v>3750</v>
      </c>
      <c r="E74" s="61">
        <f>SUM(E75:E76)</f>
        <v>7500</v>
      </c>
      <c r="F74" s="214"/>
      <c r="O74" s="169">
        <f>O75+O76</f>
        <v>7500</v>
      </c>
    </row>
    <row r="75" spans="1:15" ht="15" thickBot="1">
      <c r="A75" s="40" t="s">
        <v>119</v>
      </c>
      <c r="B75" s="45" t="s">
        <v>110</v>
      </c>
      <c r="C75" s="42">
        <v>1</v>
      </c>
      <c r="D75" s="44">
        <v>2500</v>
      </c>
      <c r="E75" s="194">
        <f>C75*D75</f>
        <v>2500</v>
      </c>
      <c r="F75" s="210"/>
      <c r="I75" s="16">
        <f>1000</f>
        <v>1000</v>
      </c>
      <c r="J75" s="16">
        <v>16</v>
      </c>
      <c r="K75" s="16">
        <f>500</f>
        <v>500</v>
      </c>
      <c r="L75" s="16">
        <v>16</v>
      </c>
      <c r="M75" s="16">
        <f>1000</f>
        <v>1000</v>
      </c>
      <c r="N75" s="16">
        <v>16</v>
      </c>
      <c r="O75" s="16">
        <f>M75+K75+I75</f>
        <v>2500</v>
      </c>
    </row>
    <row r="76" spans="1:15" ht="15" thickBot="1">
      <c r="A76" s="40" t="s">
        <v>120</v>
      </c>
      <c r="B76" s="45" t="s">
        <v>110</v>
      </c>
      <c r="C76" s="42">
        <v>1</v>
      </c>
      <c r="D76" s="44">
        <v>5000</v>
      </c>
      <c r="E76" s="194">
        <f>C76*D76</f>
        <v>5000</v>
      </c>
      <c r="F76" s="210"/>
      <c r="I76" s="16">
        <f>E76/3</f>
        <v>1666.6666666666667</v>
      </c>
      <c r="J76" s="16">
        <v>16</v>
      </c>
      <c r="K76" s="16">
        <f>I76</f>
        <v>1666.6666666666667</v>
      </c>
      <c r="L76" s="16">
        <v>16</v>
      </c>
      <c r="M76" s="16">
        <f>K76</f>
        <v>1666.6666666666667</v>
      </c>
      <c r="N76" s="16">
        <v>16</v>
      </c>
      <c r="O76" s="16">
        <f>M76+K76+I76</f>
        <v>5000</v>
      </c>
    </row>
    <row r="77" spans="1:15" ht="15" thickBot="1">
      <c r="A77" s="57" t="s">
        <v>121</v>
      </c>
      <c r="B77" s="64" t="s">
        <v>110</v>
      </c>
      <c r="C77" s="176">
        <v>0</v>
      </c>
      <c r="D77" s="61">
        <v>0</v>
      </c>
      <c r="E77" s="190">
        <v>0</v>
      </c>
      <c r="F77" s="214"/>
    </row>
    <row r="78" spans="1:15" ht="15" thickBot="1">
      <c r="A78" s="57" t="s">
        <v>122</v>
      </c>
      <c r="B78" s="64" t="s">
        <v>110</v>
      </c>
      <c r="C78" s="176">
        <v>1</v>
      </c>
      <c r="D78" s="61">
        <v>10000</v>
      </c>
      <c r="E78" s="190">
        <f>C78*D78</f>
        <v>10000</v>
      </c>
      <c r="F78" s="214"/>
      <c r="G78" s="16">
        <f>E78/4</f>
        <v>2500</v>
      </c>
      <c r="H78" s="16">
        <v>16</v>
      </c>
      <c r="I78" s="16">
        <f>G78</f>
        <v>2500</v>
      </c>
      <c r="J78" s="16">
        <v>16</v>
      </c>
      <c r="K78" s="16">
        <f>I78</f>
        <v>2500</v>
      </c>
      <c r="L78" s="16">
        <v>16</v>
      </c>
      <c r="M78" s="16">
        <f>K78</f>
        <v>2500</v>
      </c>
      <c r="N78" s="16">
        <v>16</v>
      </c>
      <c r="O78" s="169">
        <f>M78+K78+I78+G78</f>
        <v>10000</v>
      </c>
    </row>
    <row r="79" spans="1:15" ht="42" thickBot="1">
      <c r="A79" s="57" t="s">
        <v>123</v>
      </c>
      <c r="B79" s="64" t="s">
        <v>56</v>
      </c>
      <c r="C79" s="176">
        <v>12</v>
      </c>
      <c r="D79" s="61">
        <v>1600</v>
      </c>
      <c r="E79" s="190">
        <f>C79*D79</f>
        <v>19200</v>
      </c>
      <c r="F79" s="214"/>
      <c r="G79" s="155">
        <f>D79*3</f>
        <v>4800</v>
      </c>
      <c r="H79" s="155">
        <v>16</v>
      </c>
      <c r="I79" s="155">
        <f>G79</f>
        <v>4800</v>
      </c>
      <c r="J79" s="155">
        <v>16</v>
      </c>
      <c r="K79" s="155">
        <f>I79</f>
        <v>4800</v>
      </c>
      <c r="L79" s="155">
        <v>16</v>
      </c>
      <c r="M79" s="155">
        <f>K79</f>
        <v>4800</v>
      </c>
      <c r="N79" s="155">
        <v>16</v>
      </c>
      <c r="O79" s="170">
        <f>M79+K79+I79+G79</f>
        <v>19200</v>
      </c>
    </row>
    <row r="80" spans="1:15" ht="15" thickBot="1">
      <c r="A80" s="187" t="s">
        <v>124</v>
      </c>
      <c r="B80" s="188"/>
      <c r="C80" s="189"/>
      <c r="D80" s="189"/>
      <c r="E80" s="199">
        <f>E74+E77+E78+E79</f>
        <v>36700</v>
      </c>
      <c r="F80" s="215">
        <f>E80/E107</f>
        <v>4.7224195258536383E-2</v>
      </c>
      <c r="O80" s="169">
        <f>O79+O78+O74</f>
        <v>36700</v>
      </c>
    </row>
    <row r="81" spans="1:15" ht="16.2" thickBot="1">
      <c r="A81" s="178" t="s">
        <v>125</v>
      </c>
      <c r="B81" s="64"/>
      <c r="C81" s="179"/>
      <c r="D81" s="180"/>
      <c r="E81" s="200"/>
      <c r="F81" s="219"/>
    </row>
    <row r="82" spans="1:15" ht="16.2" thickBot="1">
      <c r="A82" s="30" t="s">
        <v>126</v>
      </c>
      <c r="B82" s="99"/>
      <c r="C82" s="32"/>
      <c r="D82" s="33"/>
      <c r="E82" s="193"/>
      <c r="F82" s="220"/>
    </row>
    <row r="83" spans="1:15" ht="16.2" thickBot="1">
      <c r="A83" s="30" t="s">
        <v>127</v>
      </c>
      <c r="B83" s="99"/>
      <c r="C83" s="32"/>
      <c r="D83" s="33"/>
      <c r="E83" s="193"/>
      <c r="F83" s="220"/>
    </row>
    <row r="84" spans="1:15" ht="15" thickBot="1">
      <c r="A84" s="100" t="s">
        <v>128</v>
      </c>
      <c r="B84" s="99" t="s">
        <v>110</v>
      </c>
      <c r="C84" s="32">
        <v>6</v>
      </c>
      <c r="D84" s="33">
        <v>1600</v>
      </c>
      <c r="E84" s="193">
        <f>C84*D84</f>
        <v>9600</v>
      </c>
      <c r="F84" s="220"/>
      <c r="G84" s="155"/>
      <c r="H84" s="155"/>
      <c r="I84" s="155"/>
      <c r="J84" s="155"/>
      <c r="K84" s="155">
        <f>D84*3</f>
        <v>4800</v>
      </c>
      <c r="L84" s="155">
        <v>13</v>
      </c>
      <c r="M84" s="155">
        <f>D84*3</f>
        <v>4800</v>
      </c>
      <c r="N84" s="155">
        <v>13</v>
      </c>
      <c r="O84" s="155">
        <f>M84+K84</f>
        <v>9600</v>
      </c>
    </row>
    <row r="85" spans="1:15" ht="15" thickBot="1">
      <c r="A85" s="30" t="s">
        <v>130</v>
      </c>
      <c r="B85" s="99" t="s">
        <v>131</v>
      </c>
      <c r="C85" s="32">
        <v>1</v>
      </c>
      <c r="D85" s="33">
        <v>7000</v>
      </c>
      <c r="E85" s="193">
        <f>C85*D85</f>
        <v>7000</v>
      </c>
      <c r="F85" s="220"/>
      <c r="G85" s="155"/>
      <c r="H85" s="155"/>
      <c r="I85" s="155"/>
      <c r="J85" s="155"/>
      <c r="K85" s="155"/>
      <c r="L85" s="155"/>
      <c r="M85" s="156">
        <f>E85</f>
        <v>7000</v>
      </c>
      <c r="N85" s="155">
        <v>16</v>
      </c>
      <c r="O85" s="156">
        <f>M85</f>
        <v>7000</v>
      </c>
    </row>
    <row r="86" spans="1:15" ht="15" thickBot="1">
      <c r="A86" s="30" t="s">
        <v>132</v>
      </c>
      <c r="B86" s="99" t="s">
        <v>133</v>
      </c>
      <c r="C86" s="32">
        <v>1</v>
      </c>
      <c r="D86" s="33">
        <v>15000</v>
      </c>
      <c r="E86" s="193">
        <f>C86*D86</f>
        <v>15000</v>
      </c>
      <c r="F86" s="220"/>
      <c r="G86" s="155"/>
      <c r="H86" s="155"/>
      <c r="I86" s="155"/>
      <c r="J86" s="155"/>
      <c r="K86" s="155"/>
      <c r="L86" s="155"/>
      <c r="M86" s="156">
        <f>E86</f>
        <v>15000</v>
      </c>
      <c r="N86" s="155">
        <v>16</v>
      </c>
      <c r="O86" s="156">
        <f>M86</f>
        <v>15000</v>
      </c>
    </row>
    <row r="87" spans="1:15" ht="28.2" thickBot="1">
      <c r="A87" s="30" t="s">
        <v>134</v>
      </c>
      <c r="B87" s="99" t="s">
        <v>135</v>
      </c>
      <c r="C87" s="32">
        <v>20</v>
      </c>
      <c r="D87" s="33">
        <v>1100</v>
      </c>
      <c r="E87" s="193">
        <f>C87*D87</f>
        <v>22000</v>
      </c>
      <c r="F87" s="220"/>
      <c r="I87" s="155">
        <f>D87*10</f>
        <v>11000</v>
      </c>
      <c r="J87" s="155" t="s">
        <v>202</v>
      </c>
      <c r="K87" s="155">
        <f>D87*5</f>
        <v>5500</v>
      </c>
      <c r="L87" s="155" t="s">
        <v>202</v>
      </c>
      <c r="M87" s="155">
        <f>K87</f>
        <v>5500</v>
      </c>
      <c r="N87" s="155" t="s">
        <v>202</v>
      </c>
      <c r="O87" s="155">
        <f>M87+K87+I87</f>
        <v>22000</v>
      </c>
    </row>
    <row r="88" spans="1:15" ht="28.2" thickBot="1">
      <c r="A88" s="30" t="s">
        <v>136</v>
      </c>
      <c r="B88" s="99" t="s">
        <v>110</v>
      </c>
      <c r="C88" s="32">
        <v>1</v>
      </c>
      <c r="D88" s="33">
        <v>1000</v>
      </c>
      <c r="E88" s="193">
        <f>C88*D88</f>
        <v>1000</v>
      </c>
      <c r="F88" s="220"/>
      <c r="G88" s="155">
        <f>E88/4</f>
        <v>250</v>
      </c>
      <c r="H88" s="155">
        <v>16</v>
      </c>
      <c r="I88" s="155">
        <f>G88</f>
        <v>250</v>
      </c>
      <c r="J88" s="155">
        <v>16</v>
      </c>
      <c r="K88" s="155">
        <f>I88</f>
        <v>250</v>
      </c>
      <c r="L88" s="155">
        <v>16</v>
      </c>
      <c r="M88" s="155">
        <f>K88</f>
        <v>250</v>
      </c>
      <c r="N88" s="155">
        <v>16</v>
      </c>
      <c r="O88" s="155">
        <f>M88+K88+I88+G88</f>
        <v>1000</v>
      </c>
    </row>
    <row r="89" spans="1:15" ht="16.2" thickBot="1">
      <c r="A89" s="30" t="s">
        <v>137</v>
      </c>
      <c r="B89" s="99" t="s">
        <v>138</v>
      </c>
      <c r="C89" s="32">
        <f>SUM(C90:C95)</f>
        <v>2</v>
      </c>
      <c r="D89" s="32">
        <f>E89/C89</f>
        <v>5000</v>
      </c>
      <c r="E89" s="33">
        <f>SUM(E90:E95)</f>
        <v>10000</v>
      </c>
      <c r="F89" s="220"/>
      <c r="G89" s="155"/>
      <c r="H89" s="155"/>
      <c r="I89" s="155"/>
      <c r="J89" s="155"/>
      <c r="K89" s="155"/>
      <c r="L89" s="155"/>
      <c r="M89" s="155"/>
      <c r="N89" s="155"/>
      <c r="O89" s="171">
        <f>O90+O95</f>
        <v>10000</v>
      </c>
    </row>
    <row r="90" spans="1:15" ht="15" thickBot="1">
      <c r="A90" s="40" t="s">
        <v>203</v>
      </c>
      <c r="B90" s="102" t="s">
        <v>138</v>
      </c>
      <c r="C90" s="101">
        <v>1</v>
      </c>
      <c r="D90" s="103">
        <v>5000</v>
      </c>
      <c r="E90" s="194">
        <f t="shared" ref="E90:E96" si="11">C90*D90</f>
        <v>5000</v>
      </c>
      <c r="F90" s="210"/>
      <c r="H90" s="155"/>
      <c r="I90" s="156">
        <f>D90</f>
        <v>5000</v>
      </c>
      <c r="J90" s="155">
        <v>11</v>
      </c>
      <c r="K90" s="155"/>
      <c r="O90" s="16">
        <v>5000</v>
      </c>
    </row>
    <row r="91" spans="1:15" ht="28.2" thickBot="1">
      <c r="A91" s="40" t="s">
        <v>139</v>
      </c>
      <c r="B91" s="106" t="s">
        <v>138</v>
      </c>
      <c r="C91" s="105">
        <v>0</v>
      </c>
      <c r="D91" s="107">
        <v>5000</v>
      </c>
      <c r="E91" s="194">
        <f t="shared" si="11"/>
        <v>0</v>
      </c>
      <c r="F91" s="210"/>
      <c r="O91" s="16">
        <v>0</v>
      </c>
    </row>
    <row r="92" spans="1:15" ht="28.2" thickBot="1">
      <c r="A92" s="40" t="s">
        <v>140</v>
      </c>
      <c r="B92" s="106" t="s">
        <v>138</v>
      </c>
      <c r="C92" s="105">
        <v>0</v>
      </c>
      <c r="D92" s="107">
        <v>5000</v>
      </c>
      <c r="E92" s="194">
        <f t="shared" si="11"/>
        <v>0</v>
      </c>
      <c r="F92" s="210"/>
      <c r="O92" s="16">
        <v>0</v>
      </c>
    </row>
    <row r="93" spans="1:15" ht="15" thickBot="1">
      <c r="A93" s="40" t="s">
        <v>141</v>
      </c>
      <c r="B93" s="106" t="s">
        <v>138</v>
      </c>
      <c r="C93" s="105">
        <v>0</v>
      </c>
      <c r="D93" s="107">
        <v>5000</v>
      </c>
      <c r="E93" s="194">
        <f t="shared" si="11"/>
        <v>0</v>
      </c>
      <c r="F93" s="210"/>
      <c r="O93" s="16">
        <v>0</v>
      </c>
    </row>
    <row r="94" spans="1:15" ht="28.2" thickBot="1">
      <c r="A94" s="40" t="s">
        <v>142</v>
      </c>
      <c r="B94" s="106" t="s">
        <v>138</v>
      </c>
      <c r="C94" s="105">
        <v>0</v>
      </c>
      <c r="D94" s="107">
        <v>5000</v>
      </c>
      <c r="E94" s="194">
        <f t="shared" si="11"/>
        <v>0</v>
      </c>
      <c r="F94" s="210"/>
      <c r="O94" s="16">
        <v>0</v>
      </c>
    </row>
    <row r="95" spans="1:15" ht="28.2" thickBot="1">
      <c r="A95" s="67" t="s">
        <v>92</v>
      </c>
      <c r="B95" s="106" t="s">
        <v>138</v>
      </c>
      <c r="C95" s="105">
        <v>1</v>
      </c>
      <c r="D95" s="107">
        <v>5000</v>
      </c>
      <c r="E95" s="194">
        <f t="shared" si="11"/>
        <v>5000</v>
      </c>
      <c r="F95" s="210"/>
      <c r="G95" s="155"/>
      <c r="H95" s="155"/>
      <c r="I95" s="155"/>
      <c r="J95" s="155"/>
      <c r="K95" s="155"/>
      <c r="L95" s="155"/>
      <c r="M95" s="156">
        <f>D95</f>
        <v>5000</v>
      </c>
      <c r="N95" s="155">
        <v>11</v>
      </c>
      <c r="O95" s="156">
        <f>M95</f>
        <v>5000</v>
      </c>
    </row>
    <row r="96" spans="1:15" ht="16.2" thickBot="1">
      <c r="A96" s="30" t="s">
        <v>143</v>
      </c>
      <c r="B96" s="110"/>
      <c r="C96" s="109">
        <v>1</v>
      </c>
      <c r="D96" s="111">
        <v>20000</v>
      </c>
      <c r="E96" s="193">
        <f t="shared" si="11"/>
        <v>20000</v>
      </c>
      <c r="F96" s="220">
        <f>E96/E107</f>
        <v>2.5735256271681953E-2</v>
      </c>
      <c r="G96" s="155">
        <f>E96/4</f>
        <v>5000</v>
      </c>
      <c r="H96" s="155" t="s">
        <v>204</v>
      </c>
      <c r="I96" s="155">
        <f>G96</f>
        <v>5000</v>
      </c>
      <c r="J96" s="155" t="s">
        <v>204</v>
      </c>
      <c r="K96" s="155">
        <f>I96</f>
        <v>5000</v>
      </c>
      <c r="L96" s="155" t="s">
        <v>204</v>
      </c>
      <c r="M96" s="155">
        <f>K96</f>
        <v>5000</v>
      </c>
      <c r="N96" s="155" t="s">
        <v>204</v>
      </c>
      <c r="O96" s="16">
        <f>M96+K96+I96+G96</f>
        <v>20000</v>
      </c>
    </row>
    <row r="97" spans="1:15" ht="15" thickBot="1">
      <c r="A97" s="68" t="s">
        <v>144</v>
      </c>
      <c r="B97" s="73"/>
      <c r="C97" s="114"/>
      <c r="D97" s="114"/>
      <c r="E97" s="202">
        <f>SUM(E82:E89)+E96</f>
        <v>84600</v>
      </c>
      <c r="F97" s="221">
        <f>E97/E110</f>
        <v>0.10886013402921467</v>
      </c>
      <c r="O97" s="168">
        <f>O96+O89+O88+O87+O86+O85+O84</f>
        <v>84600</v>
      </c>
    </row>
    <row r="98" spans="1:15" ht="15" thickBot="1">
      <c r="A98" s="76" t="s">
        <v>145</v>
      </c>
      <c r="B98" s="116"/>
      <c r="C98" s="147"/>
      <c r="D98" s="147"/>
      <c r="E98" s="25"/>
      <c r="F98" s="222"/>
      <c r="O98" s="169"/>
    </row>
    <row r="99" spans="1:15" ht="15" thickBot="1">
      <c r="A99" s="67" t="s">
        <v>146</v>
      </c>
      <c r="B99" s="104" t="s">
        <v>147</v>
      </c>
      <c r="C99" s="42">
        <v>12</v>
      </c>
      <c r="D99" s="44">
        <v>2000</v>
      </c>
      <c r="E99" s="194">
        <f>C99*D99</f>
        <v>24000</v>
      </c>
      <c r="F99" s="210"/>
      <c r="G99" s="155">
        <f>D99*6</f>
        <v>12000</v>
      </c>
      <c r="H99" s="155">
        <v>16</v>
      </c>
      <c r="I99" s="155">
        <f>D99*2</f>
        <v>4000</v>
      </c>
      <c r="J99" s="155">
        <v>16</v>
      </c>
      <c r="K99" s="155">
        <f>D99*2</f>
        <v>4000</v>
      </c>
      <c r="L99" s="155">
        <v>16</v>
      </c>
      <c r="M99" s="155">
        <f>D99*2</f>
        <v>4000</v>
      </c>
      <c r="N99" s="155">
        <v>16</v>
      </c>
      <c r="O99" s="16">
        <f>M99+K99+I99+G99</f>
        <v>24000</v>
      </c>
    </row>
    <row r="100" spans="1:15" ht="28.2" thickBot="1">
      <c r="A100" s="67" t="s">
        <v>148</v>
      </c>
      <c r="B100" s="104"/>
      <c r="C100" s="42">
        <v>0</v>
      </c>
      <c r="D100" s="44">
        <v>0</v>
      </c>
      <c r="E100" s="194">
        <f>C100*D100</f>
        <v>0</v>
      </c>
      <c r="F100" s="210"/>
    </row>
    <row r="101" spans="1:15" ht="15" thickBot="1">
      <c r="A101" s="67" t="s">
        <v>149</v>
      </c>
      <c r="B101" s="119"/>
      <c r="C101" s="42">
        <v>0</v>
      </c>
      <c r="D101" s="44">
        <v>0</v>
      </c>
      <c r="E101" s="194">
        <f>C101*D101</f>
        <v>0</v>
      </c>
      <c r="F101" s="210"/>
    </row>
    <row r="102" spans="1:15" ht="15" thickBot="1">
      <c r="A102" s="68" t="s">
        <v>150</v>
      </c>
      <c r="B102" s="73"/>
      <c r="C102" s="183"/>
      <c r="D102" s="183"/>
      <c r="E102" s="202">
        <f>SUM(E99:E101)</f>
        <v>24000</v>
      </c>
      <c r="F102" s="221">
        <f>E102/E110</f>
        <v>3.0882307526018345E-2</v>
      </c>
      <c r="G102" s="205">
        <f t="shared" ref="G102:N102" si="12">G98</f>
        <v>0</v>
      </c>
      <c r="H102" s="75">
        <f t="shared" si="12"/>
        <v>0</v>
      </c>
      <c r="I102" s="75">
        <f t="shared" si="12"/>
        <v>0</v>
      </c>
      <c r="J102" s="75">
        <f t="shared" si="12"/>
        <v>0</v>
      </c>
      <c r="K102" s="75">
        <f t="shared" si="12"/>
        <v>0</v>
      </c>
      <c r="L102" s="75">
        <f t="shared" si="12"/>
        <v>0</v>
      </c>
      <c r="M102" s="75">
        <f t="shared" si="12"/>
        <v>0</v>
      </c>
      <c r="N102" s="75">
        <f t="shared" si="12"/>
        <v>0</v>
      </c>
      <c r="O102" s="169">
        <f>O99</f>
        <v>24000</v>
      </c>
    </row>
    <row r="103" spans="1:15" ht="28.2" thickBot="1">
      <c r="A103" s="120" t="s">
        <v>151</v>
      </c>
      <c r="B103" s="32"/>
      <c r="C103" s="32"/>
      <c r="D103" s="33"/>
      <c r="E103" s="193">
        <f>E102+E97+E80+E72+E59+E42</f>
        <v>689100</v>
      </c>
      <c r="F103" s="220"/>
      <c r="O103" s="168">
        <f>O102+O97+O80+O72+O59+O42</f>
        <v>689100</v>
      </c>
    </row>
    <row r="104" spans="1:15" ht="42" thickBot="1">
      <c r="A104" s="49" t="s">
        <v>152</v>
      </c>
      <c r="B104" s="44"/>
      <c r="C104" s="86"/>
      <c r="D104" s="86"/>
      <c r="E104" s="194">
        <v>35964</v>
      </c>
      <c r="F104" s="210"/>
      <c r="G104" s="16">
        <f>E104/4</f>
        <v>8991</v>
      </c>
      <c r="H104" s="16">
        <v>16</v>
      </c>
      <c r="I104" s="16">
        <f>G104</f>
        <v>8991</v>
      </c>
      <c r="J104" s="16">
        <v>16</v>
      </c>
      <c r="K104" s="16">
        <f>E104/4</f>
        <v>8991</v>
      </c>
      <c r="L104" s="16">
        <v>16</v>
      </c>
      <c r="M104" s="16">
        <f>E104/4</f>
        <v>8991</v>
      </c>
      <c r="N104" s="16">
        <v>16</v>
      </c>
      <c r="O104" s="16">
        <f>G104+I104+K104+M104</f>
        <v>35964</v>
      </c>
    </row>
    <row r="105" spans="1:15" ht="28.2" thickBot="1">
      <c r="A105" s="120" t="s">
        <v>153</v>
      </c>
      <c r="B105" s="125"/>
      <c r="C105" s="127"/>
      <c r="D105" s="127"/>
      <c r="E105" s="193">
        <f>E103+E104</f>
        <v>725064</v>
      </c>
      <c r="F105" s="220"/>
      <c r="O105" s="168">
        <f>O103+O104</f>
        <v>725064</v>
      </c>
    </row>
    <row r="106" spans="1:15" ht="28.2" thickBot="1">
      <c r="A106" s="49" t="s">
        <v>154</v>
      </c>
      <c r="B106" s="44"/>
      <c r="C106" s="86"/>
      <c r="D106" s="86"/>
      <c r="E106" s="194">
        <v>52080</v>
      </c>
      <c r="F106" s="210"/>
      <c r="G106" s="16">
        <f>E106/4</f>
        <v>13020</v>
      </c>
      <c r="H106" s="16" t="s">
        <v>199</v>
      </c>
      <c r="I106" s="16">
        <f>E106/4</f>
        <v>13020</v>
      </c>
      <c r="J106" s="16" t="s">
        <v>187</v>
      </c>
      <c r="K106" s="16">
        <f>E106/4</f>
        <v>13020</v>
      </c>
      <c r="L106" s="16" t="s">
        <v>200</v>
      </c>
      <c r="M106" s="17">
        <f>E106/4</f>
        <v>13020</v>
      </c>
      <c r="N106" s="16" t="s">
        <v>201</v>
      </c>
      <c r="O106" s="17">
        <f>G106+I106+K106+M106</f>
        <v>52080</v>
      </c>
    </row>
    <row r="107" spans="1:15" ht="15" thickBot="1">
      <c r="A107" s="120" t="s">
        <v>155</v>
      </c>
      <c r="B107" s="127"/>
      <c r="C107" s="127"/>
      <c r="D107" s="127"/>
      <c r="E107" s="203">
        <f>E105+E106</f>
        <v>777144</v>
      </c>
      <c r="F107" s="223"/>
      <c r="G107" s="129"/>
      <c r="H107" s="130"/>
      <c r="I107" s="130"/>
      <c r="J107" s="130"/>
      <c r="K107" s="130"/>
      <c r="L107" s="130"/>
      <c r="M107" s="130"/>
      <c r="N107" s="130"/>
      <c r="O107" s="168">
        <f>O105+O106</f>
        <v>777144</v>
      </c>
    </row>
    <row r="108" spans="1:15" ht="15.6">
      <c r="A108" s="131" t="s">
        <v>156</v>
      </c>
      <c r="B108" s="301"/>
      <c r="C108" s="293"/>
      <c r="D108" s="293"/>
      <c r="E108" s="295"/>
      <c r="F108" s="224"/>
    </row>
    <row r="109" spans="1:15" ht="16.2" thickBot="1">
      <c r="A109" s="132" t="s">
        <v>157</v>
      </c>
      <c r="B109" s="302"/>
      <c r="C109" s="294"/>
      <c r="D109" s="294"/>
      <c r="E109" s="296"/>
      <c r="F109" s="224"/>
      <c r="K109" s="133"/>
    </row>
    <row r="110" spans="1:15" ht="30" thickBot="1">
      <c r="A110" s="120" t="s">
        <v>158</v>
      </c>
      <c r="B110" s="127"/>
      <c r="C110" s="127"/>
      <c r="D110" s="127"/>
      <c r="E110" s="204">
        <f>E107</f>
        <v>777144</v>
      </c>
      <c r="F110" s="225"/>
      <c r="H110" s="133"/>
      <c r="I110" s="133"/>
      <c r="J110" s="133"/>
      <c r="K110" s="133"/>
      <c r="L110" s="133"/>
      <c r="M110" s="133"/>
      <c r="N110" s="133"/>
      <c r="O110" s="168">
        <f>O107</f>
        <v>777144</v>
      </c>
    </row>
    <row r="111" spans="1:15" ht="15" thickBot="1">
      <c r="A111" s="134" t="s">
        <v>188</v>
      </c>
      <c r="B111" s="184">
        <v>0.95</v>
      </c>
      <c r="C111" s="152">
        <f>E110*95/100</f>
        <v>738286.8</v>
      </c>
      <c r="D111" s="138"/>
      <c r="E111" s="138"/>
      <c r="F111" s="226"/>
      <c r="O111" s="138">
        <f>95*O110/100</f>
        <v>738286.8</v>
      </c>
    </row>
    <row r="112" spans="1:15" ht="15" thickBot="1">
      <c r="A112" s="151" t="s">
        <v>189</v>
      </c>
      <c r="B112" s="185">
        <v>0.05</v>
      </c>
      <c r="C112" s="152">
        <f>E110*5/100</f>
        <v>38857.199999999997</v>
      </c>
      <c r="D112" s="142"/>
      <c r="E112" s="138"/>
      <c r="F112" s="226"/>
      <c r="O112" s="138">
        <f>5*O110/100</f>
        <v>38857.199999999997</v>
      </c>
    </row>
    <row r="113" spans="1:15" ht="15" thickBot="1">
      <c r="A113" s="151" t="s">
        <v>190</v>
      </c>
      <c r="B113" s="186">
        <v>1</v>
      </c>
      <c r="C113" s="152">
        <f>C112+C111</f>
        <v>777144</v>
      </c>
      <c r="D113" s="143"/>
      <c r="E113" s="144"/>
      <c r="F113" s="210"/>
      <c r="G113" s="167">
        <f>C113-763874.4</f>
        <v>13269.599999999977</v>
      </c>
      <c r="J113" s="17">
        <f>G113/(3*2)</f>
        <v>2211.5999999999963</v>
      </c>
      <c r="O113" s="173">
        <f>O111+O112</f>
        <v>777144</v>
      </c>
    </row>
    <row r="115" spans="1:15">
      <c r="E115" s="168">
        <f>655.957*C113</f>
        <v>509773046.80799997</v>
      </c>
      <c r="F115" s="227"/>
    </row>
  </sheetData>
  <mergeCells count="8">
    <mergeCell ref="F2:F3"/>
    <mergeCell ref="C108:C109"/>
    <mergeCell ref="D108:D109"/>
    <mergeCell ref="E108:E109"/>
    <mergeCell ref="A2:A3"/>
    <mergeCell ref="B2:B3"/>
    <mergeCell ref="C2:C3"/>
    <mergeCell ref="B108:B109"/>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Q113"/>
  <sheetViews>
    <sheetView topLeftCell="A36" workbookViewId="0">
      <selection activeCell="L106" sqref="L106"/>
    </sheetView>
  </sheetViews>
  <sheetFormatPr defaultColWidth="9.109375" defaultRowHeight="14.4"/>
  <cols>
    <col min="1" max="1" width="56.6640625" style="16" customWidth="1"/>
    <col min="2" max="2" width="12.44140625" style="16" bestFit="1" customWidth="1"/>
    <col min="3" max="3" width="8.33203125" style="17" bestFit="1" customWidth="1"/>
    <col min="4" max="4" width="7.5546875" style="17" bestFit="1" customWidth="1"/>
    <col min="5" max="5" width="12" style="17" bestFit="1" customWidth="1"/>
    <col min="6" max="6" width="12.5546875" style="17" bestFit="1" customWidth="1"/>
    <col min="7" max="7" width="8.33203125" style="17" bestFit="1" customWidth="1"/>
    <col min="8" max="8" width="8.6640625" style="17" bestFit="1" customWidth="1"/>
    <col min="9" max="9" width="10.6640625" style="17" bestFit="1" customWidth="1"/>
    <col min="10" max="259" width="9.109375" style="16"/>
    <col min="260" max="260" width="56.6640625" style="16" customWidth="1"/>
    <col min="261" max="261" width="12.44140625" style="16" bestFit="1" customWidth="1"/>
    <col min="262" max="262" width="8.33203125" style="16" bestFit="1" customWidth="1"/>
    <col min="263" max="263" width="7.5546875" style="16" bestFit="1" customWidth="1"/>
    <col min="264" max="264" width="12" style="16" bestFit="1" customWidth="1"/>
    <col min="265" max="265" width="12.5546875" style="16" bestFit="1" customWidth="1"/>
    <col min="266" max="266" width="8.33203125" style="16" bestFit="1" customWidth="1"/>
    <col min="267" max="267" width="8.6640625" style="16" bestFit="1" customWidth="1"/>
    <col min="268" max="268" width="10.6640625" style="16" bestFit="1" customWidth="1"/>
    <col min="269" max="515" width="9.109375" style="16"/>
    <col min="516" max="516" width="56.6640625" style="16" customWidth="1"/>
    <col min="517" max="517" width="12.44140625" style="16" bestFit="1" customWidth="1"/>
    <col min="518" max="518" width="8.33203125" style="16" bestFit="1" customWidth="1"/>
    <col min="519" max="519" width="7.5546875" style="16" bestFit="1" customWidth="1"/>
    <col min="520" max="520" width="12" style="16" bestFit="1" customWidth="1"/>
    <col min="521" max="521" width="12.5546875" style="16" bestFit="1" customWidth="1"/>
    <col min="522" max="522" width="8.33203125" style="16" bestFit="1" customWidth="1"/>
    <col min="523" max="523" width="8.6640625" style="16" bestFit="1" customWidth="1"/>
    <col min="524" max="524" width="10.6640625" style="16" bestFit="1" customWidth="1"/>
    <col min="525" max="771" width="9.109375" style="16"/>
    <col min="772" max="772" width="56.6640625" style="16" customWidth="1"/>
    <col min="773" max="773" width="12.44140625" style="16" bestFit="1" customWidth="1"/>
    <col min="774" max="774" width="8.33203125" style="16" bestFit="1" customWidth="1"/>
    <col min="775" max="775" width="7.5546875" style="16" bestFit="1" customWidth="1"/>
    <col min="776" max="776" width="12" style="16" bestFit="1" customWidth="1"/>
    <col min="777" max="777" width="12.5546875" style="16" bestFit="1" customWidth="1"/>
    <col min="778" max="778" width="8.33203125" style="16" bestFit="1" customWidth="1"/>
    <col min="779" max="779" width="8.6640625" style="16" bestFit="1" customWidth="1"/>
    <col min="780" max="780" width="10.6640625" style="16" bestFit="1" customWidth="1"/>
    <col min="781" max="1027" width="9.109375" style="16"/>
    <col min="1028" max="1028" width="56.6640625" style="16" customWidth="1"/>
    <col min="1029" max="1029" width="12.44140625" style="16" bestFit="1" customWidth="1"/>
    <col min="1030" max="1030" width="8.33203125" style="16" bestFit="1" customWidth="1"/>
    <col min="1031" max="1031" width="7.5546875" style="16" bestFit="1" customWidth="1"/>
    <col min="1032" max="1032" width="12" style="16" bestFit="1" customWidth="1"/>
    <col min="1033" max="1033" width="12.5546875" style="16" bestFit="1" customWidth="1"/>
    <col min="1034" max="1034" width="8.33203125" style="16" bestFit="1" customWidth="1"/>
    <col min="1035" max="1035" width="8.6640625" style="16" bestFit="1" customWidth="1"/>
    <col min="1036" max="1036" width="10.6640625" style="16" bestFit="1" customWidth="1"/>
    <col min="1037" max="1283" width="9.109375" style="16"/>
    <col min="1284" max="1284" width="56.6640625" style="16" customWidth="1"/>
    <col min="1285" max="1285" width="12.44140625" style="16" bestFit="1" customWidth="1"/>
    <col min="1286" max="1286" width="8.33203125" style="16" bestFit="1" customWidth="1"/>
    <col min="1287" max="1287" width="7.5546875" style="16" bestFit="1" customWidth="1"/>
    <col min="1288" max="1288" width="12" style="16" bestFit="1" customWidth="1"/>
    <col min="1289" max="1289" width="12.5546875" style="16" bestFit="1" customWidth="1"/>
    <col min="1290" max="1290" width="8.33203125" style="16" bestFit="1" customWidth="1"/>
    <col min="1291" max="1291" width="8.6640625" style="16" bestFit="1" customWidth="1"/>
    <col min="1292" max="1292" width="10.6640625" style="16" bestFit="1" customWidth="1"/>
    <col min="1293" max="1539" width="9.109375" style="16"/>
    <col min="1540" max="1540" width="56.6640625" style="16" customWidth="1"/>
    <col min="1541" max="1541" width="12.44140625" style="16" bestFit="1" customWidth="1"/>
    <col min="1542" max="1542" width="8.33203125" style="16" bestFit="1" customWidth="1"/>
    <col min="1543" max="1543" width="7.5546875" style="16" bestFit="1" customWidth="1"/>
    <col min="1544" max="1544" width="12" style="16" bestFit="1" customWidth="1"/>
    <col min="1545" max="1545" width="12.5546875" style="16" bestFit="1" customWidth="1"/>
    <col min="1546" max="1546" width="8.33203125" style="16" bestFit="1" customWidth="1"/>
    <col min="1547" max="1547" width="8.6640625" style="16" bestFit="1" customWidth="1"/>
    <col min="1548" max="1548" width="10.6640625" style="16" bestFit="1" customWidth="1"/>
    <col min="1549" max="1795" width="9.109375" style="16"/>
    <col min="1796" max="1796" width="56.6640625" style="16" customWidth="1"/>
    <col min="1797" max="1797" width="12.44140625" style="16" bestFit="1" customWidth="1"/>
    <col min="1798" max="1798" width="8.33203125" style="16" bestFit="1" customWidth="1"/>
    <col min="1799" max="1799" width="7.5546875" style="16" bestFit="1" customWidth="1"/>
    <col min="1800" max="1800" width="12" style="16" bestFit="1" customWidth="1"/>
    <col min="1801" max="1801" width="12.5546875" style="16" bestFit="1" customWidth="1"/>
    <col min="1802" max="1802" width="8.33203125" style="16" bestFit="1" customWidth="1"/>
    <col min="1803" max="1803" width="8.6640625" style="16" bestFit="1" customWidth="1"/>
    <col min="1804" max="1804" width="10.6640625" style="16" bestFit="1" customWidth="1"/>
    <col min="1805" max="2051" width="9.109375" style="16"/>
    <col min="2052" max="2052" width="56.6640625" style="16" customWidth="1"/>
    <col min="2053" max="2053" width="12.44140625" style="16" bestFit="1" customWidth="1"/>
    <col min="2054" max="2054" width="8.33203125" style="16" bestFit="1" customWidth="1"/>
    <col min="2055" max="2055" width="7.5546875" style="16" bestFit="1" customWidth="1"/>
    <col min="2056" max="2056" width="12" style="16" bestFit="1" customWidth="1"/>
    <col min="2057" max="2057" width="12.5546875" style="16" bestFit="1" customWidth="1"/>
    <col min="2058" max="2058" width="8.33203125" style="16" bestFit="1" customWidth="1"/>
    <col min="2059" max="2059" width="8.6640625" style="16" bestFit="1" customWidth="1"/>
    <col min="2060" max="2060" width="10.6640625" style="16" bestFit="1" customWidth="1"/>
    <col min="2061" max="2307" width="9.109375" style="16"/>
    <col min="2308" max="2308" width="56.6640625" style="16" customWidth="1"/>
    <col min="2309" max="2309" width="12.44140625" style="16" bestFit="1" customWidth="1"/>
    <col min="2310" max="2310" width="8.33203125" style="16" bestFit="1" customWidth="1"/>
    <col min="2311" max="2311" width="7.5546875" style="16" bestFit="1" customWidth="1"/>
    <col min="2312" max="2312" width="12" style="16" bestFit="1" customWidth="1"/>
    <col min="2313" max="2313" width="12.5546875" style="16" bestFit="1" customWidth="1"/>
    <col min="2314" max="2314" width="8.33203125" style="16" bestFit="1" customWidth="1"/>
    <col min="2315" max="2315" width="8.6640625" style="16" bestFit="1" customWidth="1"/>
    <col min="2316" max="2316" width="10.6640625" style="16" bestFit="1" customWidth="1"/>
    <col min="2317" max="2563" width="9.109375" style="16"/>
    <col min="2564" max="2564" width="56.6640625" style="16" customWidth="1"/>
    <col min="2565" max="2565" width="12.44140625" style="16" bestFit="1" customWidth="1"/>
    <col min="2566" max="2566" width="8.33203125" style="16" bestFit="1" customWidth="1"/>
    <col min="2567" max="2567" width="7.5546875" style="16" bestFit="1" customWidth="1"/>
    <col min="2568" max="2568" width="12" style="16" bestFit="1" customWidth="1"/>
    <col min="2569" max="2569" width="12.5546875" style="16" bestFit="1" customWidth="1"/>
    <col min="2570" max="2570" width="8.33203125" style="16" bestFit="1" customWidth="1"/>
    <col min="2571" max="2571" width="8.6640625" style="16" bestFit="1" customWidth="1"/>
    <col min="2572" max="2572" width="10.6640625" style="16" bestFit="1" customWidth="1"/>
    <col min="2573" max="2819" width="9.109375" style="16"/>
    <col min="2820" max="2820" width="56.6640625" style="16" customWidth="1"/>
    <col min="2821" max="2821" width="12.44140625" style="16" bestFit="1" customWidth="1"/>
    <col min="2822" max="2822" width="8.33203125" style="16" bestFit="1" customWidth="1"/>
    <col min="2823" max="2823" width="7.5546875" style="16" bestFit="1" customWidth="1"/>
    <col min="2824" max="2824" width="12" style="16" bestFit="1" customWidth="1"/>
    <col min="2825" max="2825" width="12.5546875" style="16" bestFit="1" customWidth="1"/>
    <col min="2826" max="2826" width="8.33203125" style="16" bestFit="1" customWidth="1"/>
    <col min="2827" max="2827" width="8.6640625" style="16" bestFit="1" customWidth="1"/>
    <col min="2828" max="2828" width="10.6640625" style="16" bestFit="1" customWidth="1"/>
    <col min="2829" max="3075" width="9.109375" style="16"/>
    <col min="3076" max="3076" width="56.6640625" style="16" customWidth="1"/>
    <col min="3077" max="3077" width="12.44140625" style="16" bestFit="1" customWidth="1"/>
    <col min="3078" max="3078" width="8.33203125" style="16" bestFit="1" customWidth="1"/>
    <col min="3079" max="3079" width="7.5546875" style="16" bestFit="1" customWidth="1"/>
    <col min="3080" max="3080" width="12" style="16" bestFit="1" customWidth="1"/>
    <col min="3081" max="3081" width="12.5546875" style="16" bestFit="1" customWidth="1"/>
    <col min="3082" max="3082" width="8.33203125" style="16" bestFit="1" customWidth="1"/>
    <col min="3083" max="3083" width="8.6640625" style="16" bestFit="1" customWidth="1"/>
    <col min="3084" max="3084" width="10.6640625" style="16" bestFit="1" customWidth="1"/>
    <col min="3085" max="3331" width="9.109375" style="16"/>
    <col min="3332" max="3332" width="56.6640625" style="16" customWidth="1"/>
    <col min="3333" max="3333" width="12.44140625" style="16" bestFit="1" customWidth="1"/>
    <col min="3334" max="3334" width="8.33203125" style="16" bestFit="1" customWidth="1"/>
    <col min="3335" max="3335" width="7.5546875" style="16" bestFit="1" customWidth="1"/>
    <col min="3336" max="3336" width="12" style="16" bestFit="1" customWidth="1"/>
    <col min="3337" max="3337" width="12.5546875" style="16" bestFit="1" customWidth="1"/>
    <col min="3338" max="3338" width="8.33203125" style="16" bestFit="1" customWidth="1"/>
    <col min="3339" max="3339" width="8.6640625" style="16" bestFit="1" customWidth="1"/>
    <col min="3340" max="3340" width="10.6640625" style="16" bestFit="1" customWidth="1"/>
    <col min="3341" max="3587" width="9.109375" style="16"/>
    <col min="3588" max="3588" width="56.6640625" style="16" customWidth="1"/>
    <col min="3589" max="3589" width="12.44140625" style="16" bestFit="1" customWidth="1"/>
    <col min="3590" max="3590" width="8.33203125" style="16" bestFit="1" customWidth="1"/>
    <col min="3591" max="3591" width="7.5546875" style="16" bestFit="1" customWidth="1"/>
    <col min="3592" max="3592" width="12" style="16" bestFit="1" customWidth="1"/>
    <col min="3593" max="3593" width="12.5546875" style="16" bestFit="1" customWidth="1"/>
    <col min="3594" max="3594" width="8.33203125" style="16" bestFit="1" customWidth="1"/>
    <col min="3595" max="3595" width="8.6640625" style="16" bestFit="1" customWidth="1"/>
    <col min="3596" max="3596" width="10.6640625" style="16" bestFit="1" customWidth="1"/>
    <col min="3597" max="3843" width="9.109375" style="16"/>
    <col min="3844" max="3844" width="56.6640625" style="16" customWidth="1"/>
    <col min="3845" max="3845" width="12.44140625" style="16" bestFit="1" customWidth="1"/>
    <col min="3846" max="3846" width="8.33203125" style="16" bestFit="1" customWidth="1"/>
    <col min="3847" max="3847" width="7.5546875" style="16" bestFit="1" customWidth="1"/>
    <col min="3848" max="3848" width="12" style="16" bestFit="1" customWidth="1"/>
    <col min="3849" max="3849" width="12.5546875" style="16" bestFit="1" customWidth="1"/>
    <col min="3850" max="3850" width="8.33203125" style="16" bestFit="1" customWidth="1"/>
    <col min="3851" max="3851" width="8.6640625" style="16" bestFit="1" customWidth="1"/>
    <col min="3852" max="3852" width="10.6640625" style="16" bestFit="1" customWidth="1"/>
    <col min="3853" max="4099" width="9.109375" style="16"/>
    <col min="4100" max="4100" width="56.6640625" style="16" customWidth="1"/>
    <col min="4101" max="4101" width="12.44140625" style="16" bestFit="1" customWidth="1"/>
    <col min="4102" max="4102" width="8.33203125" style="16" bestFit="1" customWidth="1"/>
    <col min="4103" max="4103" width="7.5546875" style="16" bestFit="1" customWidth="1"/>
    <col min="4104" max="4104" width="12" style="16" bestFit="1" customWidth="1"/>
    <col min="4105" max="4105" width="12.5546875" style="16" bestFit="1" customWidth="1"/>
    <col min="4106" max="4106" width="8.33203125" style="16" bestFit="1" customWidth="1"/>
    <col min="4107" max="4107" width="8.6640625" style="16" bestFit="1" customWidth="1"/>
    <col min="4108" max="4108" width="10.6640625" style="16" bestFit="1" customWidth="1"/>
    <col min="4109" max="4355" width="9.109375" style="16"/>
    <col min="4356" max="4356" width="56.6640625" style="16" customWidth="1"/>
    <col min="4357" max="4357" width="12.44140625" style="16" bestFit="1" customWidth="1"/>
    <col min="4358" max="4358" width="8.33203125" style="16" bestFit="1" customWidth="1"/>
    <col min="4359" max="4359" width="7.5546875" style="16" bestFit="1" customWidth="1"/>
    <col min="4360" max="4360" width="12" style="16" bestFit="1" customWidth="1"/>
    <col min="4361" max="4361" width="12.5546875" style="16" bestFit="1" customWidth="1"/>
    <col min="4362" max="4362" width="8.33203125" style="16" bestFit="1" customWidth="1"/>
    <col min="4363" max="4363" width="8.6640625" style="16" bestFit="1" customWidth="1"/>
    <col min="4364" max="4364" width="10.6640625" style="16" bestFit="1" customWidth="1"/>
    <col min="4365" max="4611" width="9.109375" style="16"/>
    <col min="4612" max="4612" width="56.6640625" style="16" customWidth="1"/>
    <col min="4613" max="4613" width="12.44140625" style="16" bestFit="1" customWidth="1"/>
    <col min="4614" max="4614" width="8.33203125" style="16" bestFit="1" customWidth="1"/>
    <col min="4615" max="4615" width="7.5546875" style="16" bestFit="1" customWidth="1"/>
    <col min="4616" max="4616" width="12" style="16" bestFit="1" customWidth="1"/>
    <col min="4617" max="4617" width="12.5546875" style="16" bestFit="1" customWidth="1"/>
    <col min="4618" max="4618" width="8.33203125" style="16" bestFit="1" customWidth="1"/>
    <col min="4619" max="4619" width="8.6640625" style="16" bestFit="1" customWidth="1"/>
    <col min="4620" max="4620" width="10.6640625" style="16" bestFit="1" customWidth="1"/>
    <col min="4621" max="4867" width="9.109375" style="16"/>
    <col min="4868" max="4868" width="56.6640625" style="16" customWidth="1"/>
    <col min="4869" max="4869" width="12.44140625" style="16" bestFit="1" customWidth="1"/>
    <col min="4870" max="4870" width="8.33203125" style="16" bestFit="1" customWidth="1"/>
    <col min="4871" max="4871" width="7.5546875" style="16" bestFit="1" customWidth="1"/>
    <col min="4872" max="4872" width="12" style="16" bestFit="1" customWidth="1"/>
    <col min="4873" max="4873" width="12.5546875" style="16" bestFit="1" customWidth="1"/>
    <col min="4874" max="4874" width="8.33203125" style="16" bestFit="1" customWidth="1"/>
    <col min="4875" max="4875" width="8.6640625" style="16" bestFit="1" customWidth="1"/>
    <col min="4876" max="4876" width="10.6640625" style="16" bestFit="1" customWidth="1"/>
    <col min="4877" max="5123" width="9.109375" style="16"/>
    <col min="5124" max="5124" width="56.6640625" style="16" customWidth="1"/>
    <col min="5125" max="5125" width="12.44140625" style="16" bestFit="1" customWidth="1"/>
    <col min="5126" max="5126" width="8.33203125" style="16" bestFit="1" customWidth="1"/>
    <col min="5127" max="5127" width="7.5546875" style="16" bestFit="1" customWidth="1"/>
    <col min="5128" max="5128" width="12" style="16" bestFit="1" customWidth="1"/>
    <col min="5129" max="5129" width="12.5546875" style="16" bestFit="1" customWidth="1"/>
    <col min="5130" max="5130" width="8.33203125" style="16" bestFit="1" customWidth="1"/>
    <col min="5131" max="5131" width="8.6640625" style="16" bestFit="1" customWidth="1"/>
    <col min="5132" max="5132" width="10.6640625" style="16" bestFit="1" customWidth="1"/>
    <col min="5133" max="5379" width="9.109375" style="16"/>
    <col min="5380" max="5380" width="56.6640625" style="16" customWidth="1"/>
    <col min="5381" max="5381" width="12.44140625" style="16" bestFit="1" customWidth="1"/>
    <col min="5382" max="5382" width="8.33203125" style="16" bestFit="1" customWidth="1"/>
    <col min="5383" max="5383" width="7.5546875" style="16" bestFit="1" customWidth="1"/>
    <col min="5384" max="5384" width="12" style="16" bestFit="1" customWidth="1"/>
    <col min="5385" max="5385" width="12.5546875" style="16" bestFit="1" customWidth="1"/>
    <col min="5386" max="5386" width="8.33203125" style="16" bestFit="1" customWidth="1"/>
    <col min="5387" max="5387" width="8.6640625" style="16" bestFit="1" customWidth="1"/>
    <col min="5388" max="5388" width="10.6640625" style="16" bestFit="1" customWidth="1"/>
    <col min="5389" max="5635" width="9.109375" style="16"/>
    <col min="5636" max="5636" width="56.6640625" style="16" customWidth="1"/>
    <col min="5637" max="5637" width="12.44140625" style="16" bestFit="1" customWidth="1"/>
    <col min="5638" max="5638" width="8.33203125" style="16" bestFit="1" customWidth="1"/>
    <col min="5639" max="5639" width="7.5546875" style="16" bestFit="1" customWidth="1"/>
    <col min="5640" max="5640" width="12" style="16" bestFit="1" customWidth="1"/>
    <col min="5641" max="5641" width="12.5546875" style="16" bestFit="1" customWidth="1"/>
    <col min="5642" max="5642" width="8.33203125" style="16" bestFit="1" customWidth="1"/>
    <col min="5643" max="5643" width="8.6640625" style="16" bestFit="1" customWidth="1"/>
    <col min="5644" max="5644" width="10.6640625" style="16" bestFit="1" customWidth="1"/>
    <col min="5645" max="5891" width="9.109375" style="16"/>
    <col min="5892" max="5892" width="56.6640625" style="16" customWidth="1"/>
    <col min="5893" max="5893" width="12.44140625" style="16" bestFit="1" customWidth="1"/>
    <col min="5894" max="5894" width="8.33203125" style="16" bestFit="1" customWidth="1"/>
    <col min="5895" max="5895" width="7.5546875" style="16" bestFit="1" customWidth="1"/>
    <col min="5896" max="5896" width="12" style="16" bestFit="1" customWidth="1"/>
    <col min="5897" max="5897" width="12.5546875" style="16" bestFit="1" customWidth="1"/>
    <col min="5898" max="5898" width="8.33203125" style="16" bestFit="1" customWidth="1"/>
    <col min="5899" max="5899" width="8.6640625" style="16" bestFit="1" customWidth="1"/>
    <col min="5900" max="5900" width="10.6640625" style="16" bestFit="1" customWidth="1"/>
    <col min="5901" max="6147" width="9.109375" style="16"/>
    <col min="6148" max="6148" width="56.6640625" style="16" customWidth="1"/>
    <col min="6149" max="6149" width="12.44140625" style="16" bestFit="1" customWidth="1"/>
    <col min="6150" max="6150" width="8.33203125" style="16" bestFit="1" customWidth="1"/>
    <col min="6151" max="6151" width="7.5546875" style="16" bestFit="1" customWidth="1"/>
    <col min="6152" max="6152" width="12" style="16" bestFit="1" customWidth="1"/>
    <col min="6153" max="6153" width="12.5546875" style="16" bestFit="1" customWidth="1"/>
    <col min="6154" max="6154" width="8.33203125" style="16" bestFit="1" customWidth="1"/>
    <col min="6155" max="6155" width="8.6640625" style="16" bestFit="1" customWidth="1"/>
    <col min="6156" max="6156" width="10.6640625" style="16" bestFit="1" customWidth="1"/>
    <col min="6157" max="6403" width="9.109375" style="16"/>
    <col min="6404" max="6404" width="56.6640625" style="16" customWidth="1"/>
    <col min="6405" max="6405" width="12.44140625" style="16" bestFit="1" customWidth="1"/>
    <col min="6406" max="6406" width="8.33203125" style="16" bestFit="1" customWidth="1"/>
    <col min="6407" max="6407" width="7.5546875" style="16" bestFit="1" customWidth="1"/>
    <col min="6408" max="6408" width="12" style="16" bestFit="1" customWidth="1"/>
    <col min="6409" max="6409" width="12.5546875" style="16" bestFit="1" customWidth="1"/>
    <col min="6410" max="6410" width="8.33203125" style="16" bestFit="1" customWidth="1"/>
    <col min="6411" max="6411" width="8.6640625" style="16" bestFit="1" customWidth="1"/>
    <col min="6412" max="6412" width="10.6640625" style="16" bestFit="1" customWidth="1"/>
    <col min="6413" max="6659" width="9.109375" style="16"/>
    <col min="6660" max="6660" width="56.6640625" style="16" customWidth="1"/>
    <col min="6661" max="6661" width="12.44140625" style="16" bestFit="1" customWidth="1"/>
    <col min="6662" max="6662" width="8.33203125" style="16" bestFit="1" customWidth="1"/>
    <col min="6663" max="6663" width="7.5546875" style="16" bestFit="1" customWidth="1"/>
    <col min="6664" max="6664" width="12" style="16" bestFit="1" customWidth="1"/>
    <col min="6665" max="6665" width="12.5546875" style="16" bestFit="1" customWidth="1"/>
    <col min="6666" max="6666" width="8.33203125" style="16" bestFit="1" customWidth="1"/>
    <col min="6667" max="6667" width="8.6640625" style="16" bestFit="1" customWidth="1"/>
    <col min="6668" max="6668" width="10.6640625" style="16" bestFit="1" customWidth="1"/>
    <col min="6669" max="6915" width="9.109375" style="16"/>
    <col min="6916" max="6916" width="56.6640625" style="16" customWidth="1"/>
    <col min="6917" max="6917" width="12.44140625" style="16" bestFit="1" customWidth="1"/>
    <col min="6918" max="6918" width="8.33203125" style="16" bestFit="1" customWidth="1"/>
    <col min="6919" max="6919" width="7.5546875" style="16" bestFit="1" customWidth="1"/>
    <col min="6920" max="6920" width="12" style="16" bestFit="1" customWidth="1"/>
    <col min="6921" max="6921" width="12.5546875" style="16" bestFit="1" customWidth="1"/>
    <col min="6922" max="6922" width="8.33203125" style="16" bestFit="1" customWidth="1"/>
    <col min="6923" max="6923" width="8.6640625" style="16" bestFit="1" customWidth="1"/>
    <col min="6924" max="6924" width="10.6640625" style="16" bestFit="1" customWidth="1"/>
    <col min="6925" max="7171" width="9.109375" style="16"/>
    <col min="7172" max="7172" width="56.6640625" style="16" customWidth="1"/>
    <col min="7173" max="7173" width="12.44140625" style="16" bestFit="1" customWidth="1"/>
    <col min="7174" max="7174" width="8.33203125" style="16" bestFit="1" customWidth="1"/>
    <col min="7175" max="7175" width="7.5546875" style="16" bestFit="1" customWidth="1"/>
    <col min="7176" max="7176" width="12" style="16" bestFit="1" customWidth="1"/>
    <col min="7177" max="7177" width="12.5546875" style="16" bestFit="1" customWidth="1"/>
    <col min="7178" max="7178" width="8.33203125" style="16" bestFit="1" customWidth="1"/>
    <col min="7179" max="7179" width="8.6640625" style="16" bestFit="1" customWidth="1"/>
    <col min="7180" max="7180" width="10.6640625" style="16" bestFit="1" customWidth="1"/>
    <col min="7181" max="7427" width="9.109375" style="16"/>
    <col min="7428" max="7428" width="56.6640625" style="16" customWidth="1"/>
    <col min="7429" max="7429" width="12.44140625" style="16" bestFit="1" customWidth="1"/>
    <col min="7430" max="7430" width="8.33203125" style="16" bestFit="1" customWidth="1"/>
    <col min="7431" max="7431" width="7.5546875" style="16" bestFit="1" customWidth="1"/>
    <col min="7432" max="7432" width="12" style="16" bestFit="1" customWidth="1"/>
    <col min="7433" max="7433" width="12.5546875" style="16" bestFit="1" customWidth="1"/>
    <col min="7434" max="7434" width="8.33203125" style="16" bestFit="1" customWidth="1"/>
    <col min="7435" max="7435" width="8.6640625" style="16" bestFit="1" customWidth="1"/>
    <col min="7436" max="7436" width="10.6640625" style="16" bestFit="1" customWidth="1"/>
    <col min="7437" max="7683" width="9.109375" style="16"/>
    <col min="7684" max="7684" width="56.6640625" style="16" customWidth="1"/>
    <col min="7685" max="7685" width="12.44140625" style="16" bestFit="1" customWidth="1"/>
    <col min="7686" max="7686" width="8.33203125" style="16" bestFit="1" customWidth="1"/>
    <col min="7687" max="7687" width="7.5546875" style="16" bestFit="1" customWidth="1"/>
    <col min="7688" max="7688" width="12" style="16" bestFit="1" customWidth="1"/>
    <col min="7689" max="7689" width="12.5546875" style="16" bestFit="1" customWidth="1"/>
    <col min="7690" max="7690" width="8.33203125" style="16" bestFit="1" customWidth="1"/>
    <col min="7691" max="7691" width="8.6640625" style="16" bestFit="1" customWidth="1"/>
    <col min="7692" max="7692" width="10.6640625" style="16" bestFit="1" customWidth="1"/>
    <col min="7693" max="7939" width="9.109375" style="16"/>
    <col min="7940" max="7940" width="56.6640625" style="16" customWidth="1"/>
    <col min="7941" max="7941" width="12.44140625" style="16" bestFit="1" customWidth="1"/>
    <col min="7942" max="7942" width="8.33203125" style="16" bestFit="1" customWidth="1"/>
    <col min="7943" max="7943" width="7.5546875" style="16" bestFit="1" customWidth="1"/>
    <col min="7944" max="7944" width="12" style="16" bestFit="1" customWidth="1"/>
    <col min="7945" max="7945" width="12.5546875" style="16" bestFit="1" customWidth="1"/>
    <col min="7946" max="7946" width="8.33203125" style="16" bestFit="1" customWidth="1"/>
    <col min="7947" max="7947" width="8.6640625" style="16" bestFit="1" customWidth="1"/>
    <col min="7948" max="7948" width="10.6640625" style="16" bestFit="1" customWidth="1"/>
    <col min="7949" max="8195" width="9.109375" style="16"/>
    <col min="8196" max="8196" width="56.6640625" style="16" customWidth="1"/>
    <col min="8197" max="8197" width="12.44140625" style="16" bestFit="1" customWidth="1"/>
    <col min="8198" max="8198" width="8.33203125" style="16" bestFit="1" customWidth="1"/>
    <col min="8199" max="8199" width="7.5546875" style="16" bestFit="1" customWidth="1"/>
    <col min="8200" max="8200" width="12" style="16" bestFit="1" customWidth="1"/>
    <col min="8201" max="8201" width="12.5546875" style="16" bestFit="1" customWidth="1"/>
    <col min="8202" max="8202" width="8.33203125" style="16" bestFit="1" customWidth="1"/>
    <col min="8203" max="8203" width="8.6640625" style="16" bestFit="1" customWidth="1"/>
    <col min="8204" max="8204" width="10.6640625" style="16" bestFit="1" customWidth="1"/>
    <col min="8205" max="8451" width="9.109375" style="16"/>
    <col min="8452" max="8452" width="56.6640625" style="16" customWidth="1"/>
    <col min="8453" max="8453" width="12.44140625" style="16" bestFit="1" customWidth="1"/>
    <col min="8454" max="8454" width="8.33203125" style="16" bestFit="1" customWidth="1"/>
    <col min="8455" max="8455" width="7.5546875" style="16" bestFit="1" customWidth="1"/>
    <col min="8456" max="8456" width="12" style="16" bestFit="1" customWidth="1"/>
    <col min="8457" max="8457" width="12.5546875" style="16" bestFit="1" customWidth="1"/>
    <col min="8458" max="8458" width="8.33203125" style="16" bestFit="1" customWidth="1"/>
    <col min="8459" max="8459" width="8.6640625" style="16" bestFit="1" customWidth="1"/>
    <col min="8460" max="8460" width="10.6640625" style="16" bestFit="1" customWidth="1"/>
    <col min="8461" max="8707" width="9.109375" style="16"/>
    <col min="8708" max="8708" width="56.6640625" style="16" customWidth="1"/>
    <col min="8709" max="8709" width="12.44140625" style="16" bestFit="1" customWidth="1"/>
    <col min="8710" max="8710" width="8.33203125" style="16" bestFit="1" customWidth="1"/>
    <col min="8711" max="8711" width="7.5546875" style="16" bestFit="1" customWidth="1"/>
    <col min="8712" max="8712" width="12" style="16" bestFit="1" customWidth="1"/>
    <col min="8713" max="8713" width="12.5546875" style="16" bestFit="1" customWidth="1"/>
    <col min="8714" max="8714" width="8.33203125" style="16" bestFit="1" customWidth="1"/>
    <col min="8715" max="8715" width="8.6640625" style="16" bestFit="1" customWidth="1"/>
    <col min="8716" max="8716" width="10.6640625" style="16" bestFit="1" customWidth="1"/>
    <col min="8717" max="8963" width="9.109375" style="16"/>
    <col min="8964" max="8964" width="56.6640625" style="16" customWidth="1"/>
    <col min="8965" max="8965" width="12.44140625" style="16" bestFit="1" customWidth="1"/>
    <col min="8966" max="8966" width="8.33203125" style="16" bestFit="1" customWidth="1"/>
    <col min="8967" max="8967" width="7.5546875" style="16" bestFit="1" customWidth="1"/>
    <col min="8968" max="8968" width="12" style="16" bestFit="1" customWidth="1"/>
    <col min="8969" max="8969" width="12.5546875" style="16" bestFit="1" customWidth="1"/>
    <col min="8970" max="8970" width="8.33203125" style="16" bestFit="1" customWidth="1"/>
    <col min="8971" max="8971" width="8.6640625" style="16" bestFit="1" customWidth="1"/>
    <col min="8972" max="8972" width="10.6640625" style="16" bestFit="1" customWidth="1"/>
    <col min="8973" max="9219" width="9.109375" style="16"/>
    <col min="9220" max="9220" width="56.6640625" style="16" customWidth="1"/>
    <col min="9221" max="9221" width="12.44140625" style="16" bestFit="1" customWidth="1"/>
    <col min="9222" max="9222" width="8.33203125" style="16" bestFit="1" customWidth="1"/>
    <col min="9223" max="9223" width="7.5546875" style="16" bestFit="1" customWidth="1"/>
    <col min="9224" max="9224" width="12" style="16" bestFit="1" customWidth="1"/>
    <col min="9225" max="9225" width="12.5546875" style="16" bestFit="1" customWidth="1"/>
    <col min="9226" max="9226" width="8.33203125" style="16" bestFit="1" customWidth="1"/>
    <col min="9227" max="9227" width="8.6640625" style="16" bestFit="1" customWidth="1"/>
    <col min="9228" max="9228" width="10.6640625" style="16" bestFit="1" customWidth="1"/>
    <col min="9229" max="9475" width="9.109375" style="16"/>
    <col min="9476" max="9476" width="56.6640625" style="16" customWidth="1"/>
    <col min="9477" max="9477" width="12.44140625" style="16" bestFit="1" customWidth="1"/>
    <col min="9478" max="9478" width="8.33203125" style="16" bestFit="1" customWidth="1"/>
    <col min="9479" max="9479" width="7.5546875" style="16" bestFit="1" customWidth="1"/>
    <col min="9480" max="9480" width="12" style="16" bestFit="1" customWidth="1"/>
    <col min="9481" max="9481" width="12.5546875" style="16" bestFit="1" customWidth="1"/>
    <col min="9482" max="9482" width="8.33203125" style="16" bestFit="1" customWidth="1"/>
    <col min="9483" max="9483" width="8.6640625" style="16" bestFit="1" customWidth="1"/>
    <col min="9484" max="9484" width="10.6640625" style="16" bestFit="1" customWidth="1"/>
    <col min="9485" max="9731" width="9.109375" style="16"/>
    <col min="9732" max="9732" width="56.6640625" style="16" customWidth="1"/>
    <col min="9733" max="9733" width="12.44140625" style="16" bestFit="1" customWidth="1"/>
    <col min="9734" max="9734" width="8.33203125" style="16" bestFit="1" customWidth="1"/>
    <col min="9735" max="9735" width="7.5546875" style="16" bestFit="1" customWidth="1"/>
    <col min="9736" max="9736" width="12" style="16" bestFit="1" customWidth="1"/>
    <col min="9737" max="9737" width="12.5546875" style="16" bestFit="1" customWidth="1"/>
    <col min="9738" max="9738" width="8.33203125" style="16" bestFit="1" customWidth="1"/>
    <col min="9739" max="9739" width="8.6640625" style="16" bestFit="1" customWidth="1"/>
    <col min="9740" max="9740" width="10.6640625" style="16" bestFit="1" customWidth="1"/>
    <col min="9741" max="9987" width="9.109375" style="16"/>
    <col min="9988" max="9988" width="56.6640625" style="16" customWidth="1"/>
    <col min="9989" max="9989" width="12.44140625" style="16" bestFit="1" customWidth="1"/>
    <col min="9990" max="9990" width="8.33203125" style="16" bestFit="1" customWidth="1"/>
    <col min="9991" max="9991" width="7.5546875" style="16" bestFit="1" customWidth="1"/>
    <col min="9992" max="9992" width="12" style="16" bestFit="1" customWidth="1"/>
    <col min="9993" max="9993" width="12.5546875" style="16" bestFit="1" customWidth="1"/>
    <col min="9994" max="9994" width="8.33203125" style="16" bestFit="1" customWidth="1"/>
    <col min="9995" max="9995" width="8.6640625" style="16" bestFit="1" customWidth="1"/>
    <col min="9996" max="9996" width="10.6640625" style="16" bestFit="1" customWidth="1"/>
    <col min="9997" max="10243" width="9.109375" style="16"/>
    <col min="10244" max="10244" width="56.6640625" style="16" customWidth="1"/>
    <col min="10245" max="10245" width="12.44140625" style="16" bestFit="1" customWidth="1"/>
    <col min="10246" max="10246" width="8.33203125" style="16" bestFit="1" customWidth="1"/>
    <col min="10247" max="10247" width="7.5546875" style="16" bestFit="1" customWidth="1"/>
    <col min="10248" max="10248" width="12" style="16" bestFit="1" customWidth="1"/>
    <col min="10249" max="10249" width="12.5546875" style="16" bestFit="1" customWidth="1"/>
    <col min="10250" max="10250" width="8.33203125" style="16" bestFit="1" customWidth="1"/>
    <col min="10251" max="10251" width="8.6640625" style="16" bestFit="1" customWidth="1"/>
    <col min="10252" max="10252" width="10.6640625" style="16" bestFit="1" customWidth="1"/>
    <col min="10253" max="10499" width="9.109375" style="16"/>
    <col min="10500" max="10500" width="56.6640625" style="16" customWidth="1"/>
    <col min="10501" max="10501" width="12.44140625" style="16" bestFit="1" customWidth="1"/>
    <col min="10502" max="10502" width="8.33203125" style="16" bestFit="1" customWidth="1"/>
    <col min="10503" max="10503" width="7.5546875" style="16" bestFit="1" customWidth="1"/>
    <col min="10504" max="10504" width="12" style="16" bestFit="1" customWidth="1"/>
    <col min="10505" max="10505" width="12.5546875" style="16" bestFit="1" customWidth="1"/>
    <col min="10506" max="10506" width="8.33203125" style="16" bestFit="1" customWidth="1"/>
    <col min="10507" max="10507" width="8.6640625" style="16" bestFit="1" customWidth="1"/>
    <col min="10508" max="10508" width="10.6640625" style="16" bestFit="1" customWidth="1"/>
    <col min="10509" max="10755" width="9.109375" style="16"/>
    <col min="10756" max="10756" width="56.6640625" style="16" customWidth="1"/>
    <col min="10757" max="10757" width="12.44140625" style="16" bestFit="1" customWidth="1"/>
    <col min="10758" max="10758" width="8.33203125" style="16" bestFit="1" customWidth="1"/>
    <col min="10759" max="10759" width="7.5546875" style="16" bestFit="1" customWidth="1"/>
    <col min="10760" max="10760" width="12" style="16" bestFit="1" customWidth="1"/>
    <col min="10761" max="10761" width="12.5546875" style="16" bestFit="1" customWidth="1"/>
    <col min="10762" max="10762" width="8.33203125" style="16" bestFit="1" customWidth="1"/>
    <col min="10763" max="10763" width="8.6640625" style="16" bestFit="1" customWidth="1"/>
    <col min="10764" max="10764" width="10.6640625" style="16" bestFit="1" customWidth="1"/>
    <col min="10765" max="11011" width="9.109375" style="16"/>
    <col min="11012" max="11012" width="56.6640625" style="16" customWidth="1"/>
    <col min="11013" max="11013" width="12.44140625" style="16" bestFit="1" customWidth="1"/>
    <col min="11014" max="11014" width="8.33203125" style="16" bestFit="1" customWidth="1"/>
    <col min="11015" max="11015" width="7.5546875" style="16" bestFit="1" customWidth="1"/>
    <col min="11016" max="11016" width="12" style="16" bestFit="1" customWidth="1"/>
    <col min="11017" max="11017" width="12.5546875" style="16" bestFit="1" customWidth="1"/>
    <col min="11018" max="11018" width="8.33203125" style="16" bestFit="1" customWidth="1"/>
    <col min="11019" max="11019" width="8.6640625" style="16" bestFit="1" customWidth="1"/>
    <col min="11020" max="11020" width="10.6640625" style="16" bestFit="1" customWidth="1"/>
    <col min="11021" max="11267" width="9.109375" style="16"/>
    <col min="11268" max="11268" width="56.6640625" style="16" customWidth="1"/>
    <col min="11269" max="11269" width="12.44140625" style="16" bestFit="1" customWidth="1"/>
    <col min="11270" max="11270" width="8.33203125" style="16" bestFit="1" customWidth="1"/>
    <col min="11271" max="11271" width="7.5546875" style="16" bestFit="1" customWidth="1"/>
    <col min="11272" max="11272" width="12" style="16" bestFit="1" customWidth="1"/>
    <col min="11273" max="11273" width="12.5546875" style="16" bestFit="1" customWidth="1"/>
    <col min="11274" max="11274" width="8.33203125" style="16" bestFit="1" customWidth="1"/>
    <col min="11275" max="11275" width="8.6640625" style="16" bestFit="1" customWidth="1"/>
    <col min="11276" max="11276" width="10.6640625" style="16" bestFit="1" customWidth="1"/>
    <col min="11277" max="11523" width="9.109375" style="16"/>
    <col min="11524" max="11524" width="56.6640625" style="16" customWidth="1"/>
    <col min="11525" max="11525" width="12.44140625" style="16" bestFit="1" customWidth="1"/>
    <col min="11526" max="11526" width="8.33203125" style="16" bestFit="1" customWidth="1"/>
    <col min="11527" max="11527" width="7.5546875" style="16" bestFit="1" customWidth="1"/>
    <col min="11528" max="11528" width="12" style="16" bestFit="1" customWidth="1"/>
    <col min="11529" max="11529" width="12.5546875" style="16" bestFit="1" customWidth="1"/>
    <col min="11530" max="11530" width="8.33203125" style="16" bestFit="1" customWidth="1"/>
    <col min="11531" max="11531" width="8.6640625" style="16" bestFit="1" customWidth="1"/>
    <col min="11532" max="11532" width="10.6640625" style="16" bestFit="1" customWidth="1"/>
    <col min="11533" max="11779" width="9.109375" style="16"/>
    <col min="11780" max="11780" width="56.6640625" style="16" customWidth="1"/>
    <col min="11781" max="11781" width="12.44140625" style="16" bestFit="1" customWidth="1"/>
    <col min="11782" max="11782" width="8.33203125" style="16" bestFit="1" customWidth="1"/>
    <col min="11783" max="11783" width="7.5546875" style="16" bestFit="1" customWidth="1"/>
    <col min="11784" max="11784" width="12" style="16" bestFit="1" customWidth="1"/>
    <col min="11785" max="11785" width="12.5546875" style="16" bestFit="1" customWidth="1"/>
    <col min="11786" max="11786" width="8.33203125" style="16" bestFit="1" customWidth="1"/>
    <col min="11787" max="11787" width="8.6640625" style="16" bestFit="1" customWidth="1"/>
    <col min="11788" max="11788" width="10.6640625" style="16" bestFit="1" customWidth="1"/>
    <col min="11789" max="12035" width="9.109375" style="16"/>
    <col min="12036" max="12036" width="56.6640625" style="16" customWidth="1"/>
    <col min="12037" max="12037" width="12.44140625" style="16" bestFit="1" customWidth="1"/>
    <col min="12038" max="12038" width="8.33203125" style="16" bestFit="1" customWidth="1"/>
    <col min="12039" max="12039" width="7.5546875" style="16" bestFit="1" customWidth="1"/>
    <col min="12040" max="12040" width="12" style="16" bestFit="1" customWidth="1"/>
    <col min="12041" max="12041" width="12.5546875" style="16" bestFit="1" customWidth="1"/>
    <col min="12042" max="12042" width="8.33203125" style="16" bestFit="1" customWidth="1"/>
    <col min="12043" max="12043" width="8.6640625" style="16" bestFit="1" customWidth="1"/>
    <col min="12044" max="12044" width="10.6640625" style="16" bestFit="1" customWidth="1"/>
    <col min="12045" max="12291" width="9.109375" style="16"/>
    <col min="12292" max="12292" width="56.6640625" style="16" customWidth="1"/>
    <col min="12293" max="12293" width="12.44140625" style="16" bestFit="1" customWidth="1"/>
    <col min="12294" max="12294" width="8.33203125" style="16" bestFit="1" customWidth="1"/>
    <col min="12295" max="12295" width="7.5546875" style="16" bestFit="1" customWidth="1"/>
    <col min="12296" max="12296" width="12" style="16" bestFit="1" customWidth="1"/>
    <col min="12297" max="12297" width="12.5546875" style="16" bestFit="1" customWidth="1"/>
    <col min="12298" max="12298" width="8.33203125" style="16" bestFit="1" customWidth="1"/>
    <col min="12299" max="12299" width="8.6640625" style="16" bestFit="1" customWidth="1"/>
    <col min="12300" max="12300" width="10.6640625" style="16" bestFit="1" customWidth="1"/>
    <col min="12301" max="12547" width="9.109375" style="16"/>
    <col min="12548" max="12548" width="56.6640625" style="16" customWidth="1"/>
    <col min="12549" max="12549" width="12.44140625" style="16" bestFit="1" customWidth="1"/>
    <col min="12550" max="12550" width="8.33203125" style="16" bestFit="1" customWidth="1"/>
    <col min="12551" max="12551" width="7.5546875" style="16" bestFit="1" customWidth="1"/>
    <col min="12552" max="12552" width="12" style="16" bestFit="1" customWidth="1"/>
    <col min="12553" max="12553" width="12.5546875" style="16" bestFit="1" customWidth="1"/>
    <col min="12554" max="12554" width="8.33203125" style="16" bestFit="1" customWidth="1"/>
    <col min="12555" max="12555" width="8.6640625" style="16" bestFit="1" customWidth="1"/>
    <col min="12556" max="12556" width="10.6640625" style="16" bestFit="1" customWidth="1"/>
    <col min="12557" max="12803" width="9.109375" style="16"/>
    <col min="12804" max="12804" width="56.6640625" style="16" customWidth="1"/>
    <col min="12805" max="12805" width="12.44140625" style="16" bestFit="1" customWidth="1"/>
    <col min="12806" max="12806" width="8.33203125" style="16" bestFit="1" customWidth="1"/>
    <col min="12807" max="12807" width="7.5546875" style="16" bestFit="1" customWidth="1"/>
    <col min="12808" max="12808" width="12" style="16" bestFit="1" customWidth="1"/>
    <col min="12809" max="12809" width="12.5546875" style="16" bestFit="1" customWidth="1"/>
    <col min="12810" max="12810" width="8.33203125" style="16" bestFit="1" customWidth="1"/>
    <col min="12811" max="12811" width="8.6640625" style="16" bestFit="1" customWidth="1"/>
    <col min="12812" max="12812" width="10.6640625" style="16" bestFit="1" customWidth="1"/>
    <col min="12813" max="13059" width="9.109375" style="16"/>
    <col min="13060" max="13060" width="56.6640625" style="16" customWidth="1"/>
    <col min="13061" max="13061" width="12.44140625" style="16" bestFit="1" customWidth="1"/>
    <col min="13062" max="13062" width="8.33203125" style="16" bestFit="1" customWidth="1"/>
    <col min="13063" max="13063" width="7.5546875" style="16" bestFit="1" customWidth="1"/>
    <col min="13064" max="13064" width="12" style="16" bestFit="1" customWidth="1"/>
    <col min="13065" max="13065" width="12.5546875" style="16" bestFit="1" customWidth="1"/>
    <col min="13066" max="13066" width="8.33203125" style="16" bestFit="1" customWidth="1"/>
    <col min="13067" max="13067" width="8.6640625" style="16" bestFit="1" customWidth="1"/>
    <col min="13068" max="13068" width="10.6640625" style="16" bestFit="1" customWidth="1"/>
    <col min="13069" max="13315" width="9.109375" style="16"/>
    <col min="13316" max="13316" width="56.6640625" style="16" customWidth="1"/>
    <col min="13317" max="13317" width="12.44140625" style="16" bestFit="1" customWidth="1"/>
    <col min="13318" max="13318" width="8.33203125" style="16" bestFit="1" customWidth="1"/>
    <col min="13319" max="13319" width="7.5546875" style="16" bestFit="1" customWidth="1"/>
    <col min="13320" max="13320" width="12" style="16" bestFit="1" customWidth="1"/>
    <col min="13321" max="13321" width="12.5546875" style="16" bestFit="1" customWidth="1"/>
    <col min="13322" max="13322" width="8.33203125" style="16" bestFit="1" customWidth="1"/>
    <col min="13323" max="13323" width="8.6640625" style="16" bestFit="1" customWidth="1"/>
    <col min="13324" max="13324" width="10.6640625" style="16" bestFit="1" customWidth="1"/>
    <col min="13325" max="13571" width="9.109375" style="16"/>
    <col min="13572" max="13572" width="56.6640625" style="16" customWidth="1"/>
    <col min="13573" max="13573" width="12.44140625" style="16" bestFit="1" customWidth="1"/>
    <col min="13574" max="13574" width="8.33203125" style="16" bestFit="1" customWidth="1"/>
    <col min="13575" max="13575" width="7.5546875" style="16" bestFit="1" customWidth="1"/>
    <col min="13576" max="13576" width="12" style="16" bestFit="1" customWidth="1"/>
    <col min="13577" max="13577" width="12.5546875" style="16" bestFit="1" customWidth="1"/>
    <col min="13578" max="13578" width="8.33203125" style="16" bestFit="1" customWidth="1"/>
    <col min="13579" max="13579" width="8.6640625" style="16" bestFit="1" customWidth="1"/>
    <col min="13580" max="13580" width="10.6640625" style="16" bestFit="1" customWidth="1"/>
    <col min="13581" max="13827" width="9.109375" style="16"/>
    <col min="13828" max="13828" width="56.6640625" style="16" customWidth="1"/>
    <col min="13829" max="13829" width="12.44140625" style="16" bestFit="1" customWidth="1"/>
    <col min="13830" max="13830" width="8.33203125" style="16" bestFit="1" customWidth="1"/>
    <col min="13831" max="13831" width="7.5546875" style="16" bestFit="1" customWidth="1"/>
    <col min="13832" max="13832" width="12" style="16" bestFit="1" customWidth="1"/>
    <col min="13833" max="13833" width="12.5546875" style="16" bestFit="1" customWidth="1"/>
    <col min="13834" max="13834" width="8.33203125" style="16" bestFit="1" customWidth="1"/>
    <col min="13835" max="13835" width="8.6640625" style="16" bestFit="1" customWidth="1"/>
    <col min="13836" max="13836" width="10.6640625" style="16" bestFit="1" customWidth="1"/>
    <col min="13837" max="14083" width="9.109375" style="16"/>
    <col min="14084" max="14084" width="56.6640625" style="16" customWidth="1"/>
    <col min="14085" max="14085" width="12.44140625" style="16" bestFit="1" customWidth="1"/>
    <col min="14086" max="14086" width="8.33203125" style="16" bestFit="1" customWidth="1"/>
    <col min="14087" max="14087" width="7.5546875" style="16" bestFit="1" customWidth="1"/>
    <col min="14088" max="14088" width="12" style="16" bestFit="1" customWidth="1"/>
    <col min="14089" max="14089" width="12.5546875" style="16" bestFit="1" customWidth="1"/>
    <col min="14090" max="14090" width="8.33203125" style="16" bestFit="1" customWidth="1"/>
    <col min="14091" max="14091" width="8.6640625" style="16" bestFit="1" customWidth="1"/>
    <col min="14092" max="14092" width="10.6640625" style="16" bestFit="1" customWidth="1"/>
    <col min="14093" max="14339" width="9.109375" style="16"/>
    <col min="14340" max="14340" width="56.6640625" style="16" customWidth="1"/>
    <col min="14341" max="14341" width="12.44140625" style="16" bestFit="1" customWidth="1"/>
    <col min="14342" max="14342" width="8.33203125" style="16" bestFit="1" customWidth="1"/>
    <col min="14343" max="14343" width="7.5546875" style="16" bestFit="1" customWidth="1"/>
    <col min="14344" max="14344" width="12" style="16" bestFit="1" customWidth="1"/>
    <col min="14345" max="14345" width="12.5546875" style="16" bestFit="1" customWidth="1"/>
    <col min="14346" max="14346" width="8.33203125" style="16" bestFit="1" customWidth="1"/>
    <col min="14347" max="14347" width="8.6640625" style="16" bestFit="1" customWidth="1"/>
    <col min="14348" max="14348" width="10.6640625" style="16" bestFit="1" customWidth="1"/>
    <col min="14349" max="14595" width="9.109375" style="16"/>
    <col min="14596" max="14596" width="56.6640625" style="16" customWidth="1"/>
    <col min="14597" max="14597" width="12.44140625" style="16" bestFit="1" customWidth="1"/>
    <col min="14598" max="14598" width="8.33203125" style="16" bestFit="1" customWidth="1"/>
    <col min="14599" max="14599" width="7.5546875" style="16" bestFit="1" customWidth="1"/>
    <col min="14600" max="14600" width="12" style="16" bestFit="1" customWidth="1"/>
    <col min="14601" max="14601" width="12.5546875" style="16" bestFit="1" customWidth="1"/>
    <col min="14602" max="14602" width="8.33203125" style="16" bestFit="1" customWidth="1"/>
    <col min="14603" max="14603" width="8.6640625" style="16" bestFit="1" customWidth="1"/>
    <col min="14604" max="14604" width="10.6640625" style="16" bestFit="1" customWidth="1"/>
    <col min="14605" max="14851" width="9.109375" style="16"/>
    <col min="14852" max="14852" width="56.6640625" style="16" customWidth="1"/>
    <col min="14853" max="14853" width="12.44140625" style="16" bestFit="1" customWidth="1"/>
    <col min="14854" max="14854" width="8.33203125" style="16" bestFit="1" customWidth="1"/>
    <col min="14855" max="14855" width="7.5546875" style="16" bestFit="1" customWidth="1"/>
    <col min="14856" max="14856" width="12" style="16" bestFit="1" customWidth="1"/>
    <col min="14857" max="14857" width="12.5546875" style="16" bestFit="1" customWidth="1"/>
    <col min="14858" max="14858" width="8.33203125" style="16" bestFit="1" customWidth="1"/>
    <col min="14859" max="14859" width="8.6640625" style="16" bestFit="1" customWidth="1"/>
    <col min="14860" max="14860" width="10.6640625" style="16" bestFit="1" customWidth="1"/>
    <col min="14861" max="15107" width="9.109375" style="16"/>
    <col min="15108" max="15108" width="56.6640625" style="16" customWidth="1"/>
    <col min="15109" max="15109" width="12.44140625" style="16" bestFit="1" customWidth="1"/>
    <col min="15110" max="15110" width="8.33203125" style="16" bestFit="1" customWidth="1"/>
    <col min="15111" max="15111" width="7.5546875" style="16" bestFit="1" customWidth="1"/>
    <col min="15112" max="15112" width="12" style="16" bestFit="1" customWidth="1"/>
    <col min="15113" max="15113" width="12.5546875" style="16" bestFit="1" customWidth="1"/>
    <col min="15114" max="15114" width="8.33203125" style="16" bestFit="1" customWidth="1"/>
    <col min="15115" max="15115" width="8.6640625" style="16" bestFit="1" customWidth="1"/>
    <col min="15116" max="15116" width="10.6640625" style="16" bestFit="1" customWidth="1"/>
    <col min="15117" max="15363" width="9.109375" style="16"/>
    <col min="15364" max="15364" width="56.6640625" style="16" customWidth="1"/>
    <col min="15365" max="15365" width="12.44140625" style="16" bestFit="1" customWidth="1"/>
    <col min="15366" max="15366" width="8.33203125" style="16" bestFit="1" customWidth="1"/>
    <col min="15367" max="15367" width="7.5546875" style="16" bestFit="1" customWidth="1"/>
    <col min="15368" max="15368" width="12" style="16" bestFit="1" customWidth="1"/>
    <col min="15369" max="15369" width="12.5546875" style="16" bestFit="1" customWidth="1"/>
    <col min="15370" max="15370" width="8.33203125" style="16" bestFit="1" customWidth="1"/>
    <col min="15371" max="15371" width="8.6640625" style="16" bestFit="1" customWidth="1"/>
    <col min="15372" max="15372" width="10.6640625" style="16" bestFit="1" customWidth="1"/>
    <col min="15373" max="15619" width="9.109375" style="16"/>
    <col min="15620" max="15620" width="56.6640625" style="16" customWidth="1"/>
    <col min="15621" max="15621" width="12.44140625" style="16" bestFit="1" customWidth="1"/>
    <col min="15622" max="15622" width="8.33203125" style="16" bestFit="1" customWidth="1"/>
    <col min="15623" max="15623" width="7.5546875" style="16" bestFit="1" customWidth="1"/>
    <col min="15624" max="15624" width="12" style="16" bestFit="1" customWidth="1"/>
    <col min="15625" max="15625" width="12.5546875" style="16" bestFit="1" customWidth="1"/>
    <col min="15626" max="15626" width="8.33203125" style="16" bestFit="1" customWidth="1"/>
    <col min="15627" max="15627" width="8.6640625" style="16" bestFit="1" customWidth="1"/>
    <col min="15628" max="15628" width="10.6640625" style="16" bestFit="1" customWidth="1"/>
    <col min="15629" max="15875" width="9.109375" style="16"/>
    <col min="15876" max="15876" width="56.6640625" style="16" customWidth="1"/>
    <col min="15877" max="15877" width="12.44140625" style="16" bestFit="1" customWidth="1"/>
    <col min="15878" max="15878" width="8.33203125" style="16" bestFit="1" customWidth="1"/>
    <col min="15879" max="15879" width="7.5546875" style="16" bestFit="1" customWidth="1"/>
    <col min="15880" max="15880" width="12" style="16" bestFit="1" customWidth="1"/>
    <col min="15881" max="15881" width="12.5546875" style="16" bestFit="1" customWidth="1"/>
    <col min="15882" max="15882" width="8.33203125" style="16" bestFit="1" customWidth="1"/>
    <col min="15883" max="15883" width="8.6640625" style="16" bestFit="1" customWidth="1"/>
    <col min="15884" max="15884" width="10.6640625" style="16" bestFit="1" customWidth="1"/>
    <col min="15885" max="16131" width="9.109375" style="16"/>
    <col min="16132" max="16132" width="56.6640625" style="16" customWidth="1"/>
    <col min="16133" max="16133" width="12.44140625" style="16" bestFit="1" customWidth="1"/>
    <col min="16134" max="16134" width="8.33203125" style="16" bestFit="1" customWidth="1"/>
    <col min="16135" max="16135" width="7.5546875" style="16" bestFit="1" customWidth="1"/>
    <col min="16136" max="16136" width="12" style="16" bestFit="1" customWidth="1"/>
    <col min="16137" max="16137" width="12.5546875" style="16" bestFit="1" customWidth="1"/>
    <col min="16138" max="16138" width="8.33203125" style="16" bestFit="1" customWidth="1"/>
    <col min="16139" max="16139" width="8.6640625" style="16" bestFit="1" customWidth="1"/>
    <col min="16140" max="16140" width="10.6640625" style="16" bestFit="1" customWidth="1"/>
    <col min="16141" max="16384" width="9.109375" style="16"/>
  </cols>
  <sheetData>
    <row r="1" spans="1:17" ht="15" thickBot="1">
      <c r="E1" s="17" t="s">
        <v>455</v>
      </c>
      <c r="I1" s="17" t="s">
        <v>221</v>
      </c>
    </row>
    <row r="2" spans="1:17">
      <c r="A2" s="297" t="s">
        <v>46</v>
      </c>
      <c r="B2" s="311" t="s">
        <v>47</v>
      </c>
      <c r="C2" s="299" t="s">
        <v>48</v>
      </c>
      <c r="D2" s="18" t="s">
        <v>49</v>
      </c>
      <c r="E2" s="19" t="s">
        <v>50</v>
      </c>
      <c r="F2" s="299" t="s">
        <v>51</v>
      </c>
      <c r="G2" s="299" t="s">
        <v>48</v>
      </c>
      <c r="H2" s="18" t="s">
        <v>49</v>
      </c>
      <c r="I2" s="18" t="s">
        <v>50</v>
      </c>
    </row>
    <row r="3" spans="1:17" ht="15" thickBot="1">
      <c r="A3" s="298"/>
      <c r="B3" s="312"/>
      <c r="C3" s="300"/>
      <c r="D3" s="20" t="s">
        <v>52</v>
      </c>
      <c r="E3" s="21" t="s">
        <v>53</v>
      </c>
      <c r="F3" s="300"/>
      <c r="G3" s="300"/>
      <c r="H3" s="20" t="s">
        <v>52</v>
      </c>
      <c r="I3" s="20" t="s">
        <v>53</v>
      </c>
      <c r="J3" s="16" t="s">
        <v>161</v>
      </c>
      <c r="L3" s="16" t="s">
        <v>162</v>
      </c>
      <c r="N3" s="16" t="s">
        <v>163</v>
      </c>
      <c r="P3" s="148" t="s">
        <v>164</v>
      </c>
    </row>
    <row r="4" spans="1:17" ht="15" thickBot="1">
      <c r="A4" s="22" t="s">
        <v>54</v>
      </c>
      <c r="B4" s="23"/>
      <c r="C4" s="24"/>
      <c r="D4" s="24"/>
      <c r="E4" s="25"/>
      <c r="F4" s="26"/>
      <c r="G4" s="27"/>
      <c r="H4" s="28"/>
      <c r="I4" s="29"/>
    </row>
    <row r="5" spans="1:17" ht="15" thickBot="1">
      <c r="A5" s="30" t="s">
        <v>55</v>
      </c>
      <c r="B5" s="31" t="s">
        <v>56</v>
      </c>
      <c r="C5" s="32">
        <f>C6+C18</f>
        <v>365</v>
      </c>
      <c r="D5" s="32">
        <v>2999</v>
      </c>
      <c r="E5" s="32">
        <f>E6+E18</f>
        <v>1051400</v>
      </c>
      <c r="F5" s="32" t="s">
        <v>56</v>
      </c>
      <c r="G5" s="32">
        <v>143</v>
      </c>
      <c r="H5" s="33">
        <v>3055</v>
      </c>
      <c r="I5" s="34">
        <f>I6+I18</f>
        <v>351300</v>
      </c>
      <c r="J5" s="147">
        <f>J6+J18</f>
        <v>176550</v>
      </c>
      <c r="K5" s="147"/>
    </row>
    <row r="6" spans="1:17" ht="15" thickBot="1">
      <c r="A6" s="35" t="s">
        <v>57</v>
      </c>
      <c r="B6" s="36" t="s">
        <v>56</v>
      </c>
      <c r="C6" s="37">
        <f>SUM(C7:C16)</f>
        <v>239</v>
      </c>
      <c r="D6" s="37">
        <f>E6/C6</f>
        <v>2914.2259414225941</v>
      </c>
      <c r="E6" s="38">
        <f>SUM(E7:E16)</f>
        <v>696500</v>
      </c>
      <c r="F6" s="39" t="s">
        <v>56</v>
      </c>
      <c r="G6" s="37">
        <f>SUM(G7:G16)</f>
        <v>80</v>
      </c>
      <c r="H6" s="37">
        <f>I6/G6</f>
        <v>2912.5</v>
      </c>
      <c r="I6" s="37">
        <f>SUM(I7:I16)</f>
        <v>233000</v>
      </c>
      <c r="J6" s="145">
        <f>SUM(J7:J16)</f>
        <v>58250</v>
      </c>
      <c r="K6" s="145"/>
    </row>
    <row r="7" spans="1:17" ht="15" thickBot="1">
      <c r="A7" s="40" t="s">
        <v>58</v>
      </c>
      <c r="B7" s="41" t="s">
        <v>56</v>
      </c>
      <c r="C7" s="42">
        <v>36</v>
      </c>
      <c r="D7" s="42">
        <v>3500</v>
      </c>
      <c r="E7" s="43">
        <f>C7*D7</f>
        <v>126000</v>
      </c>
      <c r="F7" s="41" t="s">
        <v>56</v>
      </c>
      <c r="G7" s="42">
        <v>12</v>
      </c>
      <c r="H7" s="44">
        <v>3500</v>
      </c>
      <c r="I7" s="45">
        <f>G7*H7</f>
        <v>42000</v>
      </c>
      <c r="J7" s="16">
        <f>I7/4</f>
        <v>10500</v>
      </c>
      <c r="K7" s="16" t="s">
        <v>165</v>
      </c>
      <c r="L7" s="16">
        <f>J8</f>
        <v>10500</v>
      </c>
      <c r="M7" s="16" t="s">
        <v>171</v>
      </c>
      <c r="N7" s="16">
        <f>L7</f>
        <v>10500</v>
      </c>
      <c r="O7" s="16">
        <v>5</v>
      </c>
      <c r="P7" s="16">
        <f>N7</f>
        <v>10500</v>
      </c>
    </row>
    <row r="8" spans="1:17" ht="15" thickBot="1">
      <c r="A8" s="40" t="s">
        <v>59</v>
      </c>
      <c r="B8" s="41" t="s">
        <v>56</v>
      </c>
      <c r="C8" s="42">
        <v>36</v>
      </c>
      <c r="D8" s="42">
        <v>3500</v>
      </c>
      <c r="E8" s="45">
        <f>C8*D8</f>
        <v>126000</v>
      </c>
      <c r="F8" s="41" t="s">
        <v>56</v>
      </c>
      <c r="G8" s="42">
        <v>12</v>
      </c>
      <c r="H8" s="44">
        <v>3500</v>
      </c>
      <c r="I8" s="45">
        <f>G8*H8</f>
        <v>42000</v>
      </c>
      <c r="J8" s="16">
        <f t="shared" ref="J8:J16" si="0">I8/4</f>
        <v>10500</v>
      </c>
      <c r="K8" s="16" t="s">
        <v>166</v>
      </c>
      <c r="L8" s="16">
        <f>J8</f>
        <v>10500</v>
      </c>
      <c r="M8" s="16" t="s">
        <v>172</v>
      </c>
      <c r="N8" s="16">
        <f>L8</f>
        <v>10500</v>
      </c>
      <c r="O8" s="16">
        <v>5</v>
      </c>
      <c r="P8" s="16">
        <f>N8</f>
        <v>10500</v>
      </c>
      <c r="Q8" s="16" t="s">
        <v>173</v>
      </c>
    </row>
    <row r="9" spans="1:17" ht="15" thickBot="1">
      <c r="A9" s="46" t="s">
        <v>60</v>
      </c>
      <c r="B9" s="47" t="s">
        <v>56</v>
      </c>
      <c r="C9" s="48">
        <v>36</v>
      </c>
      <c r="D9" s="42">
        <v>2750</v>
      </c>
      <c r="E9" s="45">
        <f t="shared" ref="E9:E16" si="1">C9*D9</f>
        <v>99000</v>
      </c>
      <c r="F9" s="47" t="s">
        <v>56</v>
      </c>
      <c r="G9" s="48">
        <v>12</v>
      </c>
      <c r="H9" s="44">
        <v>2750</v>
      </c>
      <c r="I9" s="45">
        <f t="shared" ref="I9:I16" si="2">G9*H9</f>
        <v>33000</v>
      </c>
      <c r="J9" s="16">
        <f>I9/4</f>
        <v>8250</v>
      </c>
      <c r="K9" s="16" t="s">
        <v>167</v>
      </c>
      <c r="L9" s="16">
        <f>J9</f>
        <v>8250</v>
      </c>
      <c r="M9" s="16" t="s">
        <v>168</v>
      </c>
      <c r="N9" s="16">
        <f>L9</f>
        <v>8250</v>
      </c>
      <c r="O9" s="16" t="s">
        <v>169</v>
      </c>
      <c r="P9" s="16">
        <f>N9</f>
        <v>8250</v>
      </c>
      <c r="Q9" s="16" t="s">
        <v>170</v>
      </c>
    </row>
    <row r="10" spans="1:17" ht="15" thickBot="1">
      <c r="A10" s="40" t="s">
        <v>61</v>
      </c>
      <c r="B10" s="47" t="s">
        <v>56</v>
      </c>
      <c r="C10" s="42">
        <v>36</v>
      </c>
      <c r="D10" s="42">
        <v>3000</v>
      </c>
      <c r="E10" s="45">
        <f t="shared" si="1"/>
        <v>108000</v>
      </c>
      <c r="F10" s="47" t="s">
        <v>56</v>
      </c>
      <c r="G10" s="42">
        <v>12</v>
      </c>
      <c r="H10" s="44">
        <v>3000</v>
      </c>
      <c r="I10" s="45">
        <f t="shared" si="2"/>
        <v>36000</v>
      </c>
      <c r="J10" s="16">
        <f t="shared" si="0"/>
        <v>9000</v>
      </c>
    </row>
    <row r="11" spans="1:17" ht="15" thickBot="1">
      <c r="A11" s="40" t="s">
        <v>62</v>
      </c>
      <c r="B11" s="47" t="s">
        <v>56</v>
      </c>
      <c r="C11" s="42">
        <v>12</v>
      </c>
      <c r="D11" s="42">
        <v>2500</v>
      </c>
      <c r="E11" s="45">
        <f t="shared" si="1"/>
        <v>30000</v>
      </c>
      <c r="F11" s="47" t="s">
        <v>56</v>
      </c>
      <c r="G11" s="42">
        <v>4</v>
      </c>
      <c r="H11" s="44">
        <v>2500</v>
      </c>
      <c r="I11" s="45">
        <f t="shared" si="2"/>
        <v>10000</v>
      </c>
      <c r="J11" s="16">
        <f t="shared" si="0"/>
        <v>2500</v>
      </c>
    </row>
    <row r="12" spans="1:17" ht="15" thickBot="1">
      <c r="A12" s="40" t="s">
        <v>63</v>
      </c>
      <c r="B12" s="47" t="s">
        <v>56</v>
      </c>
      <c r="C12" s="42">
        <v>12</v>
      </c>
      <c r="D12" s="42">
        <v>2500</v>
      </c>
      <c r="E12" s="45">
        <f t="shared" si="1"/>
        <v>30000</v>
      </c>
      <c r="F12" s="47" t="s">
        <v>56</v>
      </c>
      <c r="G12" s="42">
        <v>4</v>
      </c>
      <c r="H12" s="44">
        <v>2500</v>
      </c>
      <c r="I12" s="45">
        <f t="shared" si="2"/>
        <v>10000</v>
      </c>
      <c r="J12" s="16">
        <f t="shared" si="0"/>
        <v>2500</v>
      </c>
    </row>
    <row r="13" spans="1:17" ht="15" thickBot="1">
      <c r="A13" s="40" t="s">
        <v>64</v>
      </c>
      <c r="B13" s="47" t="s">
        <v>56</v>
      </c>
      <c r="C13" s="42">
        <v>9</v>
      </c>
      <c r="D13" s="42">
        <v>2500</v>
      </c>
      <c r="E13" s="45">
        <f t="shared" si="1"/>
        <v>22500</v>
      </c>
      <c r="F13" s="47" t="s">
        <v>56</v>
      </c>
      <c r="G13" s="42">
        <v>3</v>
      </c>
      <c r="H13" s="44">
        <v>2500</v>
      </c>
      <c r="I13" s="45">
        <f t="shared" si="2"/>
        <v>7500</v>
      </c>
      <c r="J13" s="16">
        <f t="shared" si="0"/>
        <v>1875</v>
      </c>
    </row>
    <row r="14" spans="1:17" ht="15" thickBot="1">
      <c r="A14" s="40" t="s">
        <v>65</v>
      </c>
      <c r="B14" s="47" t="s">
        <v>56</v>
      </c>
      <c r="C14" s="42">
        <v>9</v>
      </c>
      <c r="D14" s="42">
        <v>2500</v>
      </c>
      <c r="E14" s="45">
        <f t="shared" si="1"/>
        <v>22500</v>
      </c>
      <c r="F14" s="47" t="s">
        <v>56</v>
      </c>
      <c r="G14" s="42">
        <v>3</v>
      </c>
      <c r="H14" s="44">
        <v>2500</v>
      </c>
      <c r="I14" s="45">
        <f t="shared" si="2"/>
        <v>7500</v>
      </c>
      <c r="J14" s="16">
        <f t="shared" si="0"/>
        <v>1875</v>
      </c>
    </row>
    <row r="15" spans="1:17" ht="15" thickBot="1">
      <c r="A15" s="40" t="s">
        <v>66</v>
      </c>
      <c r="B15" s="47" t="s">
        <v>56</v>
      </c>
      <c r="C15" s="42">
        <v>9</v>
      </c>
      <c r="D15" s="42">
        <v>2500</v>
      </c>
      <c r="E15" s="45">
        <f t="shared" si="1"/>
        <v>22500</v>
      </c>
      <c r="F15" s="47" t="s">
        <v>56</v>
      </c>
      <c r="G15" s="42">
        <v>3</v>
      </c>
      <c r="H15" s="44">
        <v>2500</v>
      </c>
      <c r="I15" s="45">
        <f t="shared" si="2"/>
        <v>7500</v>
      </c>
      <c r="J15" s="16">
        <f t="shared" si="0"/>
        <v>1875</v>
      </c>
    </row>
    <row r="16" spans="1:17" ht="15" thickBot="1">
      <c r="A16" s="40" t="s">
        <v>67</v>
      </c>
      <c r="B16" s="47" t="s">
        <v>56</v>
      </c>
      <c r="C16" s="42">
        <v>44</v>
      </c>
      <c r="D16" s="42">
        <v>2500</v>
      </c>
      <c r="E16" s="43">
        <f t="shared" si="1"/>
        <v>110000</v>
      </c>
      <c r="F16" s="47" t="s">
        <v>56</v>
      </c>
      <c r="G16" s="42">
        <v>15</v>
      </c>
      <c r="H16" s="44">
        <v>2500</v>
      </c>
      <c r="I16" s="45">
        <f t="shared" si="2"/>
        <v>37500</v>
      </c>
      <c r="J16" s="16">
        <f t="shared" si="0"/>
        <v>9375</v>
      </c>
    </row>
    <row r="17" spans="1:11" ht="15" thickBot="1">
      <c r="A17" s="49"/>
      <c r="B17" s="41"/>
      <c r="C17" s="42"/>
      <c r="D17" s="42"/>
      <c r="E17" s="44"/>
      <c r="F17" s="45"/>
      <c r="G17" s="42"/>
      <c r="H17" s="44"/>
      <c r="I17" s="50"/>
    </row>
    <row r="18" spans="1:11" ht="15" thickBot="1">
      <c r="A18" s="35" t="s">
        <v>68</v>
      </c>
      <c r="B18" s="36" t="s">
        <v>56</v>
      </c>
      <c r="C18" s="51">
        <f>SUM(C19:C22)</f>
        <v>126</v>
      </c>
      <c r="D18" s="37">
        <f>E18/C18</f>
        <v>2816.6666666666665</v>
      </c>
      <c r="E18" s="38">
        <f>SUM(E19:E22)</f>
        <v>354900</v>
      </c>
      <c r="F18" s="39" t="s">
        <v>56</v>
      </c>
      <c r="G18" s="51">
        <f>SUM(G19:G22)</f>
        <v>42</v>
      </c>
      <c r="H18" s="37">
        <f>I18/G18</f>
        <v>2816.6666666666665</v>
      </c>
      <c r="I18" s="37">
        <f>SUM(I19:I22)</f>
        <v>118300</v>
      </c>
      <c r="J18" s="146">
        <f>SUM(I19:I22)</f>
        <v>118300</v>
      </c>
      <c r="K18" s="146"/>
    </row>
    <row r="19" spans="1:11" ht="15" thickBot="1">
      <c r="A19" s="40" t="s">
        <v>69</v>
      </c>
      <c r="B19" s="41" t="s">
        <v>56</v>
      </c>
      <c r="C19" s="42">
        <v>36</v>
      </c>
      <c r="D19" s="42">
        <v>3650</v>
      </c>
      <c r="E19" s="44">
        <f>C19*D19</f>
        <v>131400</v>
      </c>
      <c r="F19" s="45" t="s">
        <v>56</v>
      </c>
      <c r="G19" s="42">
        <v>12</v>
      </c>
      <c r="H19" s="44">
        <v>3650</v>
      </c>
      <c r="I19" s="45">
        <f>G19*H19</f>
        <v>43800</v>
      </c>
      <c r="J19" s="16">
        <f>I19/4</f>
        <v>10950</v>
      </c>
    </row>
    <row r="20" spans="1:11" ht="15" thickBot="1">
      <c r="A20" s="40" t="s">
        <v>70</v>
      </c>
      <c r="B20" s="41" t="s">
        <v>56</v>
      </c>
      <c r="C20" s="42">
        <v>36</v>
      </c>
      <c r="D20" s="42">
        <v>2750</v>
      </c>
      <c r="E20" s="44">
        <f>C20*D20</f>
        <v>99000</v>
      </c>
      <c r="F20" s="45" t="s">
        <v>56</v>
      </c>
      <c r="G20" s="42">
        <v>12</v>
      </c>
      <c r="H20" s="44">
        <v>2750</v>
      </c>
      <c r="I20" s="45">
        <f>G20*H20</f>
        <v>33000</v>
      </c>
      <c r="J20" s="16">
        <f>I20/4</f>
        <v>8250</v>
      </c>
    </row>
    <row r="21" spans="1:11" ht="15" thickBot="1">
      <c r="A21" s="40" t="s">
        <v>71</v>
      </c>
      <c r="B21" s="41" t="s">
        <v>56</v>
      </c>
      <c r="C21" s="42">
        <v>24</v>
      </c>
      <c r="D21" s="42">
        <v>2250</v>
      </c>
      <c r="E21" s="44">
        <f>C21*D21</f>
        <v>54000</v>
      </c>
      <c r="F21" s="45" t="s">
        <v>56</v>
      </c>
      <c r="G21" s="42">
        <v>8</v>
      </c>
      <c r="H21" s="44">
        <v>2250</v>
      </c>
      <c r="I21" s="45">
        <f>G21*H21</f>
        <v>18000</v>
      </c>
      <c r="J21" s="16">
        <f>I21/4</f>
        <v>4500</v>
      </c>
    </row>
    <row r="22" spans="1:11" ht="28.2" thickBot="1">
      <c r="A22" s="40" t="s">
        <v>72</v>
      </c>
      <c r="B22" s="41" t="s">
        <v>56</v>
      </c>
      <c r="C22" s="42">
        <v>30</v>
      </c>
      <c r="D22" s="42">
        <v>2350</v>
      </c>
      <c r="E22" s="44">
        <f>C22*D22</f>
        <v>70500</v>
      </c>
      <c r="F22" s="45" t="s">
        <v>56</v>
      </c>
      <c r="G22" s="42">
        <v>10</v>
      </c>
      <c r="H22" s="44">
        <v>2350</v>
      </c>
      <c r="I22" s="45">
        <f>G22*H22</f>
        <v>23500</v>
      </c>
      <c r="J22" s="16">
        <f>I22/4</f>
        <v>5875</v>
      </c>
    </row>
    <row r="23" spans="1:11" ht="15" thickBot="1">
      <c r="A23" s="52" t="s">
        <v>73</v>
      </c>
      <c r="B23" s="31" t="s">
        <v>56</v>
      </c>
      <c r="C23" s="31">
        <f>C24</f>
        <v>0</v>
      </c>
      <c r="D23" s="31">
        <f>D24</f>
        <v>0</v>
      </c>
      <c r="E23" s="31">
        <f>E24</f>
        <v>0</v>
      </c>
      <c r="F23" s="52" t="s">
        <v>56</v>
      </c>
      <c r="G23" s="31">
        <f>G24</f>
        <v>0</v>
      </c>
      <c r="H23" s="31">
        <f>H24</f>
        <v>0</v>
      </c>
      <c r="I23" s="31">
        <f>I24</f>
        <v>0</v>
      </c>
    </row>
    <row r="24" spans="1:11" ht="15" thickBot="1">
      <c r="A24" s="40" t="s">
        <v>74</v>
      </c>
      <c r="B24" s="41" t="s">
        <v>75</v>
      </c>
      <c r="C24" s="53">
        <v>0</v>
      </c>
      <c r="D24" s="53">
        <v>0</v>
      </c>
      <c r="E24" s="54">
        <v>0</v>
      </c>
      <c r="F24" s="55" t="s">
        <v>75</v>
      </c>
      <c r="G24" s="53">
        <v>0</v>
      </c>
      <c r="H24" s="53">
        <v>0</v>
      </c>
      <c r="I24" s="56">
        <v>0</v>
      </c>
    </row>
    <row r="25" spans="1:11" ht="16.2" thickBot="1">
      <c r="A25" s="57" t="s">
        <v>76</v>
      </c>
      <c r="B25" s="58"/>
      <c r="C25" s="59" t="s">
        <v>77</v>
      </c>
      <c r="D25" s="60">
        <v>150</v>
      </c>
      <c r="E25" s="61">
        <f>+E26+E32+E33</f>
        <v>278550</v>
      </c>
      <c r="F25" s="62"/>
      <c r="G25" s="59">
        <v>330</v>
      </c>
      <c r="H25" s="63">
        <v>150</v>
      </c>
      <c r="I25" s="64">
        <f>+I26+I32+I33</f>
        <v>42600</v>
      </c>
    </row>
    <row r="26" spans="1:11" ht="15" thickBot="1">
      <c r="A26" s="35" t="s">
        <v>78</v>
      </c>
      <c r="B26" s="36" t="s">
        <v>79</v>
      </c>
      <c r="C26" s="51">
        <f>SUM(C27:C30)</f>
        <v>130</v>
      </c>
      <c r="D26" s="37">
        <f>E26/C26</f>
        <v>150</v>
      </c>
      <c r="E26" s="38">
        <f>SUM(E27:E30)</f>
        <v>19500</v>
      </c>
      <c r="F26" s="39" t="s">
        <v>79</v>
      </c>
      <c r="G26" s="51">
        <f>SUM(G27:G30)</f>
        <v>28</v>
      </c>
      <c r="H26" s="37">
        <f>I26/G26</f>
        <v>150</v>
      </c>
      <c r="I26" s="37">
        <f>SUM(I27:I30)</f>
        <v>4200</v>
      </c>
    </row>
    <row r="27" spans="1:11" ht="15" thickBot="1">
      <c r="A27" s="40" t="s">
        <v>80</v>
      </c>
      <c r="B27" s="41" t="s">
        <v>79</v>
      </c>
      <c r="C27" s="42">
        <v>0</v>
      </c>
      <c r="D27" s="42">
        <v>0</v>
      </c>
      <c r="E27" s="44">
        <f>C27*D27</f>
        <v>0</v>
      </c>
      <c r="F27" s="65" t="s">
        <v>79</v>
      </c>
      <c r="G27" s="42">
        <v>0</v>
      </c>
      <c r="H27" s="42">
        <v>0</v>
      </c>
      <c r="I27" s="66">
        <f>G27*H27</f>
        <v>0</v>
      </c>
    </row>
    <row r="28" spans="1:11" ht="15" thickBot="1">
      <c r="A28" s="40" t="s">
        <v>81</v>
      </c>
      <c r="B28" s="41" t="s">
        <v>79</v>
      </c>
      <c r="C28" s="42">
        <v>30</v>
      </c>
      <c r="D28" s="42">
        <v>150</v>
      </c>
      <c r="E28" s="44">
        <f>C28*D28</f>
        <v>4500</v>
      </c>
      <c r="F28" s="65" t="s">
        <v>79</v>
      </c>
      <c r="G28" s="42">
        <v>10</v>
      </c>
      <c r="H28" s="44">
        <v>150</v>
      </c>
      <c r="I28" s="50">
        <f>G28*H28</f>
        <v>1500</v>
      </c>
    </row>
    <row r="29" spans="1:11" ht="15" thickBot="1">
      <c r="A29" s="40" t="s">
        <v>82</v>
      </c>
      <c r="B29" s="41" t="s">
        <v>79</v>
      </c>
      <c r="C29" s="42">
        <v>50</v>
      </c>
      <c r="D29" s="42">
        <v>150</v>
      </c>
      <c r="E29" s="44">
        <f>C29*D29</f>
        <v>7500</v>
      </c>
      <c r="F29" s="65" t="s">
        <v>79</v>
      </c>
      <c r="G29" s="42">
        <v>0</v>
      </c>
      <c r="H29" s="44">
        <v>150</v>
      </c>
      <c r="I29" s="50">
        <f>G29*H29</f>
        <v>0</v>
      </c>
    </row>
    <row r="30" spans="1:11" ht="15" thickBot="1">
      <c r="A30" s="40" t="s">
        <v>83</v>
      </c>
      <c r="B30" s="41" t="s">
        <v>79</v>
      </c>
      <c r="C30" s="42">
        <v>50</v>
      </c>
      <c r="D30" s="42">
        <v>150</v>
      </c>
      <c r="E30" s="44">
        <f>C30*D30</f>
        <v>7500</v>
      </c>
      <c r="F30" s="65" t="s">
        <v>79</v>
      </c>
      <c r="G30" s="42">
        <v>18</v>
      </c>
      <c r="H30" s="44">
        <v>150</v>
      </c>
      <c r="I30" s="50">
        <f>G30*H30</f>
        <v>2700</v>
      </c>
    </row>
    <row r="31" spans="1:11" ht="15" thickBot="1">
      <c r="A31" s="40"/>
      <c r="B31" s="41"/>
      <c r="C31" s="42"/>
      <c r="D31" s="42"/>
      <c r="E31" s="44"/>
      <c r="F31" s="45"/>
      <c r="G31" s="42"/>
      <c r="H31" s="44"/>
      <c r="I31" s="50"/>
    </row>
    <row r="32" spans="1:11" ht="15" thickBot="1">
      <c r="A32" s="35" t="s">
        <v>84</v>
      </c>
      <c r="B32" s="36" t="s">
        <v>79</v>
      </c>
      <c r="C32" s="37">
        <v>0</v>
      </c>
      <c r="D32" s="37">
        <v>0</v>
      </c>
      <c r="E32" s="38">
        <v>0</v>
      </c>
      <c r="F32" s="39" t="s">
        <v>79</v>
      </c>
      <c r="G32" s="37">
        <v>0</v>
      </c>
      <c r="H32" s="38">
        <v>0</v>
      </c>
      <c r="I32" s="39">
        <v>0</v>
      </c>
    </row>
    <row r="33" spans="1:9" ht="15" thickBot="1">
      <c r="A33" s="35" t="s">
        <v>85</v>
      </c>
      <c r="B33" s="36" t="s">
        <v>79</v>
      </c>
      <c r="C33" s="51">
        <f>SUM(C34:C40)</f>
        <v>1727</v>
      </c>
      <c r="D33" s="37">
        <f>E33/C33</f>
        <v>150</v>
      </c>
      <c r="E33" s="38">
        <f>SUM(E34:E40)</f>
        <v>259050</v>
      </c>
      <c r="F33" s="39" t="s">
        <v>79</v>
      </c>
      <c r="G33" s="51">
        <f>SUM(G34:G40)</f>
        <v>256</v>
      </c>
      <c r="H33" s="37">
        <f>I33/G33</f>
        <v>150</v>
      </c>
      <c r="I33" s="37">
        <f>SUM(I34:I40)</f>
        <v>38400</v>
      </c>
    </row>
    <row r="34" spans="1:9" ht="15" thickBot="1">
      <c r="A34" s="40" t="s">
        <v>86</v>
      </c>
      <c r="B34" s="41" t="s">
        <v>79</v>
      </c>
      <c r="C34" s="42">
        <f>25*7*2</f>
        <v>350</v>
      </c>
      <c r="D34" s="42">
        <v>150</v>
      </c>
      <c r="E34" s="44">
        <f t="shared" ref="E34:E40" si="3">C34*D34</f>
        <v>52500</v>
      </c>
      <c r="F34" s="65" t="s">
        <v>79</v>
      </c>
      <c r="G34" s="42">
        <f>C34/2</f>
        <v>175</v>
      </c>
      <c r="H34" s="44">
        <v>150</v>
      </c>
      <c r="I34" s="50">
        <f t="shared" ref="I34:I40" si="4">G34*H34</f>
        <v>26250</v>
      </c>
    </row>
    <row r="35" spans="1:9" ht="15" thickBot="1">
      <c r="A35" s="40" t="s">
        <v>87</v>
      </c>
      <c r="B35" s="41" t="s">
        <v>79</v>
      </c>
      <c r="C35" s="42">
        <f>25*7*2</f>
        <v>350</v>
      </c>
      <c r="D35" s="42">
        <v>150</v>
      </c>
      <c r="E35" s="44">
        <f t="shared" si="3"/>
        <v>52500</v>
      </c>
      <c r="F35" s="65" t="s">
        <v>79</v>
      </c>
      <c r="G35" s="42">
        <v>0</v>
      </c>
      <c r="H35" s="44">
        <v>150</v>
      </c>
      <c r="I35" s="50">
        <f t="shared" si="4"/>
        <v>0</v>
      </c>
    </row>
    <row r="36" spans="1:9" ht="15" thickBot="1">
      <c r="A36" s="40" t="s">
        <v>88</v>
      </c>
      <c r="B36" s="41" t="s">
        <v>79</v>
      </c>
      <c r="C36" s="42">
        <f>22*7*2</f>
        <v>308</v>
      </c>
      <c r="D36" s="42">
        <v>150</v>
      </c>
      <c r="E36" s="44">
        <f t="shared" si="3"/>
        <v>46200</v>
      </c>
      <c r="F36" s="65" t="s">
        <v>79</v>
      </c>
      <c r="G36" s="42">
        <v>0</v>
      </c>
      <c r="H36" s="44">
        <v>150</v>
      </c>
      <c r="I36" s="50">
        <f t="shared" si="4"/>
        <v>0</v>
      </c>
    </row>
    <row r="37" spans="1:9" ht="15" thickBot="1">
      <c r="A37" s="40" t="s">
        <v>89</v>
      </c>
      <c r="B37" s="41" t="s">
        <v>79</v>
      </c>
      <c r="C37" s="42">
        <f>16*7*2</f>
        <v>224</v>
      </c>
      <c r="D37" s="42">
        <v>150</v>
      </c>
      <c r="E37" s="44">
        <f t="shared" si="3"/>
        <v>33600</v>
      </c>
      <c r="F37" s="65" t="s">
        <v>79</v>
      </c>
      <c r="G37" s="42">
        <v>0</v>
      </c>
      <c r="H37" s="44">
        <v>150</v>
      </c>
      <c r="I37" s="50">
        <f t="shared" si="4"/>
        <v>0</v>
      </c>
    </row>
    <row r="38" spans="1:9" ht="15" thickBot="1">
      <c r="A38" s="40" t="s">
        <v>90</v>
      </c>
      <c r="B38" s="41" t="s">
        <v>79</v>
      </c>
      <c r="C38" s="42">
        <f>18*7*2</f>
        <v>252</v>
      </c>
      <c r="D38" s="42">
        <v>150</v>
      </c>
      <c r="E38" s="44">
        <f t="shared" si="3"/>
        <v>37800</v>
      </c>
      <c r="F38" s="65" t="s">
        <v>79</v>
      </c>
      <c r="G38" s="42">
        <v>0</v>
      </c>
      <c r="H38" s="44">
        <v>150</v>
      </c>
      <c r="I38" s="50">
        <f t="shared" si="4"/>
        <v>0</v>
      </c>
    </row>
    <row r="39" spans="1:9" ht="15" thickBot="1">
      <c r="A39" s="40" t="s">
        <v>91</v>
      </c>
      <c r="B39" s="41" t="s">
        <v>79</v>
      </c>
      <c r="C39" s="42">
        <v>0</v>
      </c>
      <c r="D39" s="42">
        <v>0</v>
      </c>
      <c r="E39" s="44">
        <f t="shared" si="3"/>
        <v>0</v>
      </c>
      <c r="F39" s="65" t="s">
        <v>79</v>
      </c>
      <c r="G39" s="42">
        <v>0</v>
      </c>
      <c r="H39" s="42">
        <v>0</v>
      </c>
      <c r="I39" s="66">
        <f t="shared" si="4"/>
        <v>0</v>
      </c>
    </row>
    <row r="40" spans="1:9" ht="15" thickBot="1">
      <c r="A40" s="67" t="s">
        <v>92</v>
      </c>
      <c r="B40" s="41" t="s">
        <v>79</v>
      </c>
      <c r="C40" s="42">
        <f>(12+15)*3*3</f>
        <v>243</v>
      </c>
      <c r="D40" s="42">
        <v>150</v>
      </c>
      <c r="E40" s="44">
        <f t="shared" si="3"/>
        <v>36450</v>
      </c>
      <c r="F40" s="65" t="s">
        <v>79</v>
      </c>
      <c r="G40" s="42">
        <f>C40/3</f>
        <v>81</v>
      </c>
      <c r="H40" s="44">
        <v>150</v>
      </c>
      <c r="I40" s="50">
        <f t="shared" si="4"/>
        <v>12150</v>
      </c>
    </row>
    <row r="41" spans="1:9" ht="15" thickBot="1">
      <c r="A41" s="40"/>
      <c r="B41" s="41"/>
      <c r="C41" s="42"/>
      <c r="D41" s="42"/>
      <c r="E41" s="44"/>
      <c r="F41" s="45"/>
      <c r="G41" s="42"/>
      <c r="H41" s="44"/>
      <c r="I41" s="50"/>
    </row>
    <row r="42" spans="1:9" ht="15" thickBot="1">
      <c r="A42" s="68" t="s">
        <v>93</v>
      </c>
      <c r="B42" s="69"/>
      <c r="C42" s="70"/>
      <c r="D42" s="71"/>
      <c r="E42" s="72">
        <f>E25+E23+E5</f>
        <v>1329950</v>
      </c>
      <c r="F42" s="73"/>
      <c r="G42" s="74"/>
      <c r="H42" s="74"/>
      <c r="I42" s="75">
        <f>I25+I23+I5</f>
        <v>393900</v>
      </c>
    </row>
    <row r="43" spans="1:9" ht="16.2" thickBot="1">
      <c r="A43" s="76" t="s">
        <v>94</v>
      </c>
      <c r="B43" s="77"/>
      <c r="C43" s="78"/>
      <c r="D43" s="78"/>
      <c r="E43" s="79"/>
      <c r="F43" s="80"/>
      <c r="G43" s="81"/>
      <c r="H43" s="82"/>
      <c r="I43" s="83"/>
    </row>
    <row r="44" spans="1:9" ht="15" thickBot="1">
      <c r="A44" s="30" t="s">
        <v>95</v>
      </c>
      <c r="B44" s="31" t="s">
        <v>96</v>
      </c>
      <c r="C44" s="32">
        <f>SUM(C45:C56)</f>
        <v>332</v>
      </c>
      <c r="D44" s="32">
        <f>E44/C44</f>
        <v>800</v>
      </c>
      <c r="E44" s="32">
        <f>SUM(E45:E56)</f>
        <v>265600</v>
      </c>
      <c r="F44" s="34" t="s">
        <v>96</v>
      </c>
      <c r="G44" s="32">
        <f>SUM(G45:G56)</f>
        <v>63</v>
      </c>
      <c r="H44" s="32">
        <f>I44/G44</f>
        <v>800</v>
      </c>
      <c r="I44" s="32">
        <f>SUM(I45:I56)</f>
        <v>50400</v>
      </c>
    </row>
    <row r="45" spans="1:9" ht="15" thickBot="1">
      <c r="A45" s="67" t="s">
        <v>80</v>
      </c>
      <c r="B45" s="41" t="s">
        <v>79</v>
      </c>
      <c r="C45" s="41">
        <v>0</v>
      </c>
      <c r="D45" s="41">
        <v>0</v>
      </c>
      <c r="E45" s="54">
        <v>0</v>
      </c>
      <c r="F45" s="84" t="s">
        <v>79</v>
      </c>
      <c r="G45" s="41">
        <v>0</v>
      </c>
      <c r="H45" s="41">
        <v>0</v>
      </c>
      <c r="I45" s="56">
        <v>0</v>
      </c>
    </row>
    <row r="46" spans="1:9" ht="15" thickBot="1">
      <c r="A46" s="67" t="s">
        <v>81</v>
      </c>
      <c r="B46" s="41" t="s">
        <v>96</v>
      </c>
      <c r="C46" s="42">
        <v>10</v>
      </c>
      <c r="D46" s="42">
        <v>800</v>
      </c>
      <c r="E46" s="44">
        <f>C46*D46</f>
        <v>8000</v>
      </c>
      <c r="F46" s="45" t="s">
        <v>96</v>
      </c>
      <c r="G46" s="42">
        <v>3</v>
      </c>
      <c r="H46" s="44">
        <v>800</v>
      </c>
      <c r="I46" s="50">
        <f>G46*H46</f>
        <v>2400</v>
      </c>
    </row>
    <row r="47" spans="1:9" ht="15" thickBot="1">
      <c r="A47" s="67" t="s">
        <v>82</v>
      </c>
      <c r="B47" s="41" t="s">
        <v>96</v>
      </c>
      <c r="C47" s="42">
        <v>20</v>
      </c>
      <c r="D47" s="42">
        <v>800</v>
      </c>
      <c r="E47" s="44">
        <f>C47*D47</f>
        <v>16000</v>
      </c>
      <c r="F47" s="45" t="s">
        <v>96</v>
      </c>
      <c r="G47" s="42">
        <v>0</v>
      </c>
      <c r="H47" s="44">
        <v>800</v>
      </c>
      <c r="I47" s="50">
        <f>G47*H47</f>
        <v>0</v>
      </c>
    </row>
    <row r="48" spans="1:9" ht="15" thickBot="1">
      <c r="A48" s="67" t="s">
        <v>83</v>
      </c>
      <c r="B48" s="41" t="s">
        <v>96</v>
      </c>
      <c r="C48" s="42">
        <v>9</v>
      </c>
      <c r="D48" s="42">
        <v>800</v>
      </c>
      <c r="E48" s="44">
        <f>C48*D48</f>
        <v>7200</v>
      </c>
      <c r="F48" s="45" t="s">
        <v>96</v>
      </c>
      <c r="G48" s="42">
        <v>3</v>
      </c>
      <c r="H48" s="44">
        <v>800</v>
      </c>
      <c r="I48" s="50">
        <f>G48*H48</f>
        <v>2400</v>
      </c>
    </row>
    <row r="49" spans="1:16" ht="15" thickBot="1">
      <c r="A49" s="67"/>
      <c r="B49" s="41"/>
      <c r="C49" s="42"/>
      <c r="D49" s="42"/>
      <c r="E49" s="44"/>
      <c r="F49" s="45"/>
      <c r="G49" s="42"/>
      <c r="H49" s="44"/>
      <c r="I49" s="50"/>
    </row>
    <row r="50" spans="1:16" ht="15" thickBot="1">
      <c r="A50" s="67" t="s">
        <v>86</v>
      </c>
      <c r="B50" s="41" t="s">
        <v>96</v>
      </c>
      <c r="C50" s="42">
        <f>25*2</f>
        <v>50</v>
      </c>
      <c r="D50" s="42">
        <v>800</v>
      </c>
      <c r="E50" s="44">
        <f t="shared" ref="E50:E56" si="5">C50*D50</f>
        <v>40000</v>
      </c>
      <c r="F50" s="45" t="s">
        <v>96</v>
      </c>
      <c r="G50" s="42">
        <f>30</f>
        <v>30</v>
      </c>
      <c r="H50" s="44">
        <v>800</v>
      </c>
      <c r="I50" s="50">
        <f t="shared" ref="I50:I56" si="6">G50*H50</f>
        <v>24000</v>
      </c>
    </row>
    <row r="51" spans="1:16" ht="15" thickBot="1">
      <c r="A51" s="67" t="s">
        <v>87</v>
      </c>
      <c r="B51" s="41" t="s">
        <v>96</v>
      </c>
      <c r="C51" s="42">
        <f>25*2</f>
        <v>50</v>
      </c>
      <c r="D51" s="42">
        <v>800</v>
      </c>
      <c r="E51" s="44">
        <f t="shared" si="5"/>
        <v>40000</v>
      </c>
      <c r="F51" s="45" t="s">
        <v>96</v>
      </c>
      <c r="G51" s="42">
        <v>0</v>
      </c>
      <c r="H51" s="44">
        <v>800</v>
      </c>
      <c r="I51" s="50">
        <f t="shared" si="6"/>
        <v>0</v>
      </c>
    </row>
    <row r="52" spans="1:16" ht="15" thickBot="1">
      <c r="A52" s="67" t="s">
        <v>97</v>
      </c>
      <c r="B52" s="41" t="s">
        <v>96</v>
      </c>
      <c r="C52" s="42">
        <f>22*2</f>
        <v>44</v>
      </c>
      <c r="D52" s="42">
        <v>800</v>
      </c>
      <c r="E52" s="44">
        <f t="shared" si="5"/>
        <v>35200</v>
      </c>
      <c r="F52" s="45" t="s">
        <v>96</v>
      </c>
      <c r="G52" s="42">
        <v>0</v>
      </c>
      <c r="H52" s="44">
        <v>800</v>
      </c>
      <c r="I52" s="50">
        <f t="shared" si="6"/>
        <v>0</v>
      </c>
    </row>
    <row r="53" spans="1:16" ht="15" thickBot="1">
      <c r="A53" s="67" t="s">
        <v>89</v>
      </c>
      <c r="B53" s="41" t="s">
        <v>96</v>
      </c>
      <c r="C53" s="42">
        <f>16*2</f>
        <v>32</v>
      </c>
      <c r="D53" s="42">
        <v>800</v>
      </c>
      <c r="E53" s="44">
        <f t="shared" si="5"/>
        <v>25600</v>
      </c>
      <c r="F53" s="45" t="s">
        <v>96</v>
      </c>
      <c r="G53" s="42">
        <v>0</v>
      </c>
      <c r="H53" s="44">
        <v>800</v>
      </c>
      <c r="I53" s="50">
        <f t="shared" si="6"/>
        <v>0</v>
      </c>
    </row>
    <row r="54" spans="1:16" ht="15" thickBot="1">
      <c r="A54" s="67" t="s">
        <v>90</v>
      </c>
      <c r="B54" s="41" t="s">
        <v>96</v>
      </c>
      <c r="C54" s="42">
        <f>18*2</f>
        <v>36</v>
      </c>
      <c r="D54" s="42">
        <v>800</v>
      </c>
      <c r="E54" s="44">
        <f t="shared" si="5"/>
        <v>28800</v>
      </c>
      <c r="F54" s="45" t="s">
        <v>96</v>
      </c>
      <c r="G54" s="42">
        <v>0</v>
      </c>
      <c r="H54" s="44">
        <v>800</v>
      </c>
      <c r="I54" s="50">
        <f t="shared" si="6"/>
        <v>0</v>
      </c>
    </row>
    <row r="55" spans="1:16" ht="15" thickBot="1">
      <c r="A55" s="67" t="s">
        <v>74</v>
      </c>
      <c r="B55" s="41" t="s">
        <v>96</v>
      </c>
      <c r="C55" s="42">
        <v>0</v>
      </c>
      <c r="D55" s="42">
        <v>0</v>
      </c>
      <c r="E55" s="44">
        <f t="shared" si="5"/>
        <v>0</v>
      </c>
      <c r="F55" s="45" t="s">
        <v>96</v>
      </c>
      <c r="G55" s="42">
        <v>0</v>
      </c>
      <c r="H55" s="42">
        <v>0</v>
      </c>
      <c r="I55" s="66">
        <f t="shared" si="6"/>
        <v>0</v>
      </c>
    </row>
    <row r="56" spans="1:16" ht="15" thickBot="1">
      <c r="A56" s="67" t="s">
        <v>92</v>
      </c>
      <c r="B56" s="41" t="s">
        <v>96</v>
      </c>
      <c r="C56" s="42">
        <f>(12+15)*3</f>
        <v>81</v>
      </c>
      <c r="D56" s="42">
        <v>800</v>
      </c>
      <c r="E56" s="44">
        <f t="shared" si="5"/>
        <v>64800</v>
      </c>
      <c r="F56" s="45" t="s">
        <v>96</v>
      </c>
      <c r="G56" s="42">
        <f>C56/3</f>
        <v>27</v>
      </c>
      <c r="H56" s="44">
        <v>800</v>
      </c>
      <c r="I56" s="50">
        <f t="shared" si="6"/>
        <v>21600</v>
      </c>
    </row>
    <row r="57" spans="1:16" ht="15" thickBot="1">
      <c r="A57" s="67"/>
      <c r="B57" s="41"/>
      <c r="C57" s="42"/>
      <c r="D57" s="42"/>
      <c r="E57" s="44"/>
      <c r="F57" s="45"/>
      <c r="G57" s="85"/>
      <c r="H57" s="86"/>
      <c r="I57" s="87"/>
    </row>
    <row r="58" spans="1:16" ht="15" thickBot="1">
      <c r="A58" s="30" t="s">
        <v>98</v>
      </c>
      <c r="B58" s="31" t="s">
        <v>56</v>
      </c>
      <c r="C58" s="32">
        <v>0</v>
      </c>
      <c r="D58" s="32">
        <v>150</v>
      </c>
      <c r="E58" s="33">
        <v>0</v>
      </c>
      <c r="F58" s="34" t="s">
        <v>56</v>
      </c>
      <c r="G58" s="32">
        <v>0</v>
      </c>
      <c r="H58" s="33">
        <v>150</v>
      </c>
      <c r="I58" s="34">
        <v>0</v>
      </c>
    </row>
    <row r="59" spans="1:16" ht="15" thickBot="1">
      <c r="A59" s="68" t="s">
        <v>99</v>
      </c>
      <c r="B59" s="69"/>
      <c r="C59" s="70"/>
      <c r="D59" s="71"/>
      <c r="E59" s="72">
        <f>E44+E58</f>
        <v>265600</v>
      </c>
      <c r="F59" s="73"/>
      <c r="G59" s="74"/>
      <c r="H59" s="74"/>
      <c r="I59" s="75">
        <f>I44+I58</f>
        <v>50400</v>
      </c>
    </row>
    <row r="60" spans="1:16" ht="16.2" thickBot="1">
      <c r="A60" s="76" t="s">
        <v>100</v>
      </c>
      <c r="B60" s="77"/>
      <c r="C60" s="78"/>
      <c r="D60" s="78"/>
      <c r="E60" s="79"/>
      <c r="F60" s="80"/>
      <c r="G60" s="81"/>
      <c r="H60" s="82"/>
      <c r="I60" s="83"/>
    </row>
    <row r="61" spans="1:16" ht="15" thickBot="1">
      <c r="A61" s="30" t="s">
        <v>101</v>
      </c>
      <c r="B61" s="31" t="s">
        <v>102</v>
      </c>
      <c r="C61" s="32">
        <v>2</v>
      </c>
      <c r="D61" s="32">
        <v>30000</v>
      </c>
      <c r="E61" s="33">
        <f>C61*D61</f>
        <v>60000</v>
      </c>
      <c r="F61" s="34" t="s">
        <v>102</v>
      </c>
      <c r="G61" s="32">
        <v>2</v>
      </c>
      <c r="H61" s="33">
        <v>30000</v>
      </c>
      <c r="I61" s="34">
        <f>G61*H61</f>
        <v>60000</v>
      </c>
    </row>
    <row r="62" spans="1:16" ht="15" thickBot="1">
      <c r="A62" s="30" t="s">
        <v>103</v>
      </c>
      <c r="B62" s="31"/>
      <c r="C62" s="32">
        <f>SUM(C63:C68)</f>
        <v>21</v>
      </c>
      <c r="D62" s="32">
        <f>E62/C62</f>
        <v>2976.1904761904761</v>
      </c>
      <c r="E62" s="32">
        <f>SUM(E63:E68)</f>
        <v>62500</v>
      </c>
      <c r="F62" s="34"/>
      <c r="G62" s="32">
        <f>SUM(G63:G68)</f>
        <v>8</v>
      </c>
      <c r="H62" s="32">
        <f>I62/G62</f>
        <v>4937.5</v>
      </c>
      <c r="I62" s="32">
        <f>SUM(I63:I68)</f>
        <v>39500</v>
      </c>
    </row>
    <row r="63" spans="1:16" ht="15" thickBot="1">
      <c r="A63" s="40" t="s">
        <v>104</v>
      </c>
      <c r="B63" s="41" t="s">
        <v>105</v>
      </c>
      <c r="C63" s="42">
        <v>15</v>
      </c>
      <c r="D63" s="42">
        <v>800</v>
      </c>
      <c r="E63" s="44">
        <f t="shared" ref="E63:E68" si="7">C63*D63</f>
        <v>12000</v>
      </c>
      <c r="F63" s="45" t="s">
        <v>105</v>
      </c>
      <c r="G63" s="42">
        <v>5</v>
      </c>
      <c r="H63" s="44">
        <v>800</v>
      </c>
      <c r="I63" s="45">
        <f t="shared" ref="I63:I68" si="8">G63*H63</f>
        <v>4000</v>
      </c>
      <c r="J63" s="16">
        <f>3200</f>
        <v>3200</v>
      </c>
      <c r="L63" s="16">
        <v>800</v>
      </c>
    </row>
    <row r="64" spans="1:16" ht="15" thickBot="1">
      <c r="A64" s="40" t="s">
        <v>106</v>
      </c>
      <c r="B64" s="41" t="s">
        <v>107</v>
      </c>
      <c r="C64" s="42">
        <v>1</v>
      </c>
      <c r="D64" s="42">
        <v>10500</v>
      </c>
      <c r="E64" s="44">
        <f t="shared" si="7"/>
        <v>10500</v>
      </c>
      <c r="F64" s="45" t="s">
        <v>107</v>
      </c>
      <c r="G64" s="42">
        <v>1</v>
      </c>
      <c r="H64" s="44">
        <v>10500</v>
      </c>
      <c r="I64" s="45">
        <f t="shared" si="8"/>
        <v>10500</v>
      </c>
      <c r="J64" s="16">
        <f>D64/(3*4)</f>
        <v>875</v>
      </c>
      <c r="L64" s="16">
        <f>J64</f>
        <v>875</v>
      </c>
      <c r="N64" s="16">
        <f>L64</f>
        <v>875</v>
      </c>
      <c r="P64" s="16">
        <f>N64</f>
        <v>875</v>
      </c>
    </row>
    <row r="65" spans="1:16" ht="15" thickBot="1">
      <c r="A65" s="40" t="s">
        <v>108</v>
      </c>
      <c r="B65" s="41" t="s">
        <v>107</v>
      </c>
      <c r="C65" s="42">
        <v>1</v>
      </c>
      <c r="D65" s="42">
        <v>20000</v>
      </c>
      <c r="E65" s="43">
        <f t="shared" si="7"/>
        <v>20000</v>
      </c>
      <c r="F65" s="41" t="s">
        <v>107</v>
      </c>
      <c r="G65" s="42">
        <v>1</v>
      </c>
      <c r="H65" s="44">
        <v>20000</v>
      </c>
      <c r="I65" s="45">
        <f t="shared" si="8"/>
        <v>20000</v>
      </c>
      <c r="J65" s="16">
        <f>I65/(3*4)</f>
        <v>1666.6666666666667</v>
      </c>
      <c r="L65" s="16">
        <f>J65</f>
        <v>1666.6666666666667</v>
      </c>
      <c r="N65" s="16">
        <f>L65</f>
        <v>1666.6666666666667</v>
      </c>
      <c r="P65" s="16">
        <f>N65</f>
        <v>1666.6666666666667</v>
      </c>
    </row>
    <row r="66" spans="1:16" ht="15" thickBot="1">
      <c r="A66" s="40" t="s">
        <v>109</v>
      </c>
      <c r="B66" s="41" t="s">
        <v>110</v>
      </c>
      <c r="C66" s="42">
        <v>3</v>
      </c>
      <c r="D66" s="42">
        <v>5000</v>
      </c>
      <c r="E66" s="44">
        <f t="shared" si="7"/>
        <v>15000</v>
      </c>
      <c r="F66" s="45" t="s">
        <v>110</v>
      </c>
      <c r="G66" s="42">
        <v>1</v>
      </c>
      <c r="H66" s="44">
        <v>5000</v>
      </c>
      <c r="I66" s="45">
        <f t="shared" si="8"/>
        <v>5000</v>
      </c>
    </row>
    <row r="67" spans="1:16" ht="15" thickBot="1">
      <c r="A67" s="40" t="s">
        <v>111</v>
      </c>
      <c r="B67" s="41" t="s">
        <v>107</v>
      </c>
      <c r="C67" s="42">
        <v>1</v>
      </c>
      <c r="D67" s="42">
        <v>5000</v>
      </c>
      <c r="E67" s="44">
        <f t="shared" si="7"/>
        <v>5000</v>
      </c>
      <c r="F67" s="45" t="s">
        <v>107</v>
      </c>
      <c r="G67" s="42">
        <v>0</v>
      </c>
      <c r="H67" s="44">
        <v>5000</v>
      </c>
      <c r="I67" s="45">
        <f t="shared" si="8"/>
        <v>0</v>
      </c>
    </row>
    <row r="68" spans="1:16" ht="15" thickBot="1">
      <c r="A68" s="40" t="s">
        <v>112</v>
      </c>
      <c r="B68" s="41" t="s">
        <v>107</v>
      </c>
      <c r="C68" s="42">
        <v>0</v>
      </c>
      <c r="D68" s="42">
        <v>0</v>
      </c>
      <c r="E68" s="44">
        <f t="shared" si="7"/>
        <v>0</v>
      </c>
      <c r="F68" s="45" t="s">
        <v>107</v>
      </c>
      <c r="G68" s="42">
        <v>0</v>
      </c>
      <c r="H68" s="44">
        <v>0</v>
      </c>
      <c r="I68" s="45">
        <f t="shared" si="8"/>
        <v>0</v>
      </c>
    </row>
    <row r="69" spans="1:16" ht="15" thickBot="1">
      <c r="A69" s="30" t="s">
        <v>113</v>
      </c>
      <c r="B69" s="31"/>
      <c r="C69" s="32"/>
      <c r="D69" s="32"/>
      <c r="E69" s="33">
        <v>0</v>
      </c>
      <c r="F69" s="34"/>
      <c r="G69" s="88"/>
      <c r="H69" s="89"/>
      <c r="I69" s="34">
        <v>0</v>
      </c>
    </row>
    <row r="70" spans="1:16" ht="15" thickBot="1">
      <c r="A70" s="30" t="s">
        <v>114</v>
      </c>
      <c r="B70" s="31"/>
      <c r="C70" s="32"/>
      <c r="D70" s="32"/>
      <c r="E70" s="33">
        <v>0</v>
      </c>
      <c r="F70" s="34"/>
      <c r="G70" s="88"/>
      <c r="H70" s="89"/>
      <c r="I70" s="34">
        <v>0</v>
      </c>
    </row>
    <row r="71" spans="1:16" ht="15" thickBot="1">
      <c r="A71" s="30" t="s">
        <v>115</v>
      </c>
      <c r="B71" s="31"/>
      <c r="C71" s="32"/>
      <c r="D71" s="32"/>
      <c r="E71" s="33">
        <v>0</v>
      </c>
      <c r="F71" s="34"/>
      <c r="G71" s="88"/>
      <c r="H71" s="89"/>
      <c r="I71" s="34">
        <v>0</v>
      </c>
    </row>
    <row r="72" spans="1:16" ht="15" thickBot="1">
      <c r="A72" s="68" t="s">
        <v>116</v>
      </c>
      <c r="B72" s="69"/>
      <c r="C72" s="70"/>
      <c r="D72" s="71"/>
      <c r="E72" s="72">
        <f>E61+E62+E69+E70+E71</f>
        <v>122500</v>
      </c>
      <c r="F72" s="73"/>
      <c r="G72" s="74"/>
      <c r="H72" s="74"/>
      <c r="I72" s="75">
        <f>I61+I62+I69+I70+I71</f>
        <v>99500</v>
      </c>
    </row>
    <row r="73" spans="1:16" ht="15" thickBot="1">
      <c r="A73" s="76" t="s">
        <v>117</v>
      </c>
      <c r="B73" s="90"/>
      <c r="C73" s="91"/>
      <c r="D73" s="91"/>
      <c r="E73" s="92"/>
      <c r="F73" s="93"/>
      <c r="G73" s="94"/>
      <c r="H73" s="95"/>
      <c r="I73" s="83"/>
    </row>
    <row r="74" spans="1:16" ht="15" thickBot="1">
      <c r="A74" s="30" t="s">
        <v>118</v>
      </c>
      <c r="B74" s="31" t="s">
        <v>110</v>
      </c>
      <c r="C74" s="32">
        <f>SUM(C75:C76)</f>
        <v>6</v>
      </c>
      <c r="D74" s="32">
        <f>E74/C74</f>
        <v>3750</v>
      </c>
      <c r="E74" s="32">
        <f>SUM(E75:E76)</f>
        <v>22500</v>
      </c>
      <c r="F74" s="34" t="s">
        <v>110</v>
      </c>
      <c r="G74" s="32">
        <f>SUM(G75:G76)</f>
        <v>2</v>
      </c>
      <c r="H74" s="32">
        <f>I74/G74</f>
        <v>3750</v>
      </c>
      <c r="I74" s="32">
        <f>SUM(I75:I76)</f>
        <v>7500</v>
      </c>
    </row>
    <row r="75" spans="1:16" ht="15" thickBot="1">
      <c r="A75" s="40" t="s">
        <v>119</v>
      </c>
      <c r="B75" s="41" t="s">
        <v>110</v>
      </c>
      <c r="C75" s="42">
        <v>3</v>
      </c>
      <c r="D75" s="42">
        <v>2500</v>
      </c>
      <c r="E75" s="44">
        <f>C75*D75</f>
        <v>7500</v>
      </c>
      <c r="F75" s="45" t="s">
        <v>110</v>
      </c>
      <c r="G75" s="42">
        <v>1</v>
      </c>
      <c r="H75" s="44">
        <v>2500</v>
      </c>
      <c r="I75" s="45">
        <f>G75*H75</f>
        <v>2500</v>
      </c>
    </row>
    <row r="76" spans="1:16" ht="15" thickBot="1">
      <c r="A76" s="40" t="s">
        <v>120</v>
      </c>
      <c r="B76" s="41" t="s">
        <v>110</v>
      </c>
      <c r="C76" s="42">
        <v>3</v>
      </c>
      <c r="D76" s="42">
        <v>5000</v>
      </c>
      <c r="E76" s="44">
        <f>C76*D76</f>
        <v>15000</v>
      </c>
      <c r="F76" s="45" t="s">
        <v>110</v>
      </c>
      <c r="G76" s="42">
        <v>1</v>
      </c>
      <c r="H76" s="44">
        <v>5000</v>
      </c>
      <c r="I76" s="45">
        <f>G76*H76</f>
        <v>5000</v>
      </c>
    </row>
    <row r="77" spans="1:16" ht="15" thickBot="1">
      <c r="A77" s="30" t="s">
        <v>121</v>
      </c>
      <c r="B77" s="31" t="s">
        <v>110</v>
      </c>
      <c r="C77" s="32">
        <v>0</v>
      </c>
      <c r="D77" s="32">
        <v>0</v>
      </c>
      <c r="E77" s="33">
        <v>0</v>
      </c>
      <c r="F77" s="34" t="s">
        <v>110</v>
      </c>
      <c r="G77" s="32">
        <v>0</v>
      </c>
      <c r="H77" s="33">
        <v>0</v>
      </c>
      <c r="I77" s="34">
        <v>0</v>
      </c>
    </row>
    <row r="78" spans="1:16" ht="15" thickBot="1">
      <c r="A78" s="30" t="s">
        <v>122</v>
      </c>
      <c r="B78" s="31" t="s">
        <v>110</v>
      </c>
      <c r="C78" s="32">
        <v>3</v>
      </c>
      <c r="D78" s="32">
        <v>10000</v>
      </c>
      <c r="E78" s="33">
        <f>C78*D78</f>
        <v>30000</v>
      </c>
      <c r="F78" s="34" t="s">
        <v>110</v>
      </c>
      <c r="G78" s="32">
        <v>1</v>
      </c>
      <c r="H78" s="33">
        <v>10000</v>
      </c>
      <c r="I78" s="34">
        <f>G78*H78</f>
        <v>10000</v>
      </c>
    </row>
    <row r="79" spans="1:16" ht="28.2" thickBot="1">
      <c r="A79" s="30" t="s">
        <v>123</v>
      </c>
      <c r="B79" s="31" t="s">
        <v>56</v>
      </c>
      <c r="C79" s="32">
        <v>36</v>
      </c>
      <c r="D79" s="32">
        <v>1600</v>
      </c>
      <c r="E79" s="33">
        <f>C79*D79</f>
        <v>57600</v>
      </c>
      <c r="F79" s="34" t="s">
        <v>56</v>
      </c>
      <c r="G79" s="32">
        <v>12</v>
      </c>
      <c r="H79" s="33">
        <v>1600</v>
      </c>
      <c r="I79" s="34">
        <f>G79*H79</f>
        <v>19200</v>
      </c>
    </row>
    <row r="80" spans="1:16" ht="15" thickBot="1">
      <c r="A80" s="68" t="s">
        <v>124</v>
      </c>
      <c r="B80" s="69"/>
      <c r="C80" s="70"/>
      <c r="D80" s="71"/>
      <c r="E80" s="72">
        <f>E74+E77+E78+E79</f>
        <v>110100</v>
      </c>
      <c r="F80" s="73"/>
      <c r="G80" s="74"/>
      <c r="H80" s="74"/>
      <c r="I80" s="75">
        <f>I74+I77+I78+I79</f>
        <v>36700</v>
      </c>
    </row>
    <row r="81" spans="1:9" ht="16.2" thickBot="1">
      <c r="A81" s="76" t="s">
        <v>125</v>
      </c>
      <c r="B81" s="77"/>
      <c r="C81" s="78"/>
      <c r="D81" s="78"/>
      <c r="E81" s="79"/>
      <c r="F81" s="80"/>
      <c r="G81" s="81"/>
      <c r="H81" s="82"/>
      <c r="I81" s="83"/>
    </row>
    <row r="82" spans="1:9" ht="16.2" thickBot="1">
      <c r="A82" s="30" t="s">
        <v>126</v>
      </c>
      <c r="B82" s="96"/>
      <c r="C82" s="97"/>
      <c r="D82" s="97"/>
      <c r="E82" s="98"/>
      <c r="F82" s="99"/>
      <c r="G82" s="32"/>
      <c r="H82" s="33"/>
      <c r="I82" s="34"/>
    </row>
    <row r="83" spans="1:9" ht="16.2" thickBot="1">
      <c r="A83" s="30" t="s">
        <v>127</v>
      </c>
      <c r="B83" s="96"/>
      <c r="C83" s="97"/>
      <c r="D83" s="97"/>
      <c r="E83" s="98"/>
      <c r="F83" s="99"/>
      <c r="G83" s="32"/>
      <c r="H83" s="33"/>
      <c r="I83" s="34"/>
    </row>
    <row r="84" spans="1:9" ht="15" thickBot="1">
      <c r="A84" s="100" t="s">
        <v>128</v>
      </c>
      <c r="B84" s="96" t="s">
        <v>129</v>
      </c>
      <c r="C84" s="32">
        <v>18</v>
      </c>
      <c r="D84" s="32">
        <v>1600</v>
      </c>
      <c r="E84" s="33">
        <f>C84*D84</f>
        <v>28800</v>
      </c>
      <c r="F84" s="99" t="s">
        <v>110</v>
      </c>
      <c r="G84" s="32">
        <v>6</v>
      </c>
      <c r="H84" s="33">
        <v>1600</v>
      </c>
      <c r="I84" s="34">
        <f>G84*H84</f>
        <v>9600</v>
      </c>
    </row>
    <row r="85" spans="1:9" ht="15" thickBot="1">
      <c r="A85" s="30" t="s">
        <v>130</v>
      </c>
      <c r="B85" s="96" t="s">
        <v>131</v>
      </c>
      <c r="C85" s="32">
        <v>3</v>
      </c>
      <c r="D85" s="32">
        <v>7000</v>
      </c>
      <c r="E85" s="33">
        <f>C85*D85</f>
        <v>21000</v>
      </c>
      <c r="F85" s="99" t="s">
        <v>131</v>
      </c>
      <c r="G85" s="32">
        <v>1</v>
      </c>
      <c r="H85" s="33">
        <v>7000</v>
      </c>
      <c r="I85" s="34">
        <f>G85*H85</f>
        <v>7000</v>
      </c>
    </row>
    <row r="86" spans="1:9" ht="15" thickBot="1">
      <c r="A86" s="30" t="s">
        <v>132</v>
      </c>
      <c r="B86" s="96" t="s">
        <v>133</v>
      </c>
      <c r="C86" s="32">
        <v>3</v>
      </c>
      <c r="D86" s="32">
        <v>15000</v>
      </c>
      <c r="E86" s="33">
        <f>C86*D86</f>
        <v>45000</v>
      </c>
      <c r="F86" s="99" t="s">
        <v>133</v>
      </c>
      <c r="G86" s="32">
        <v>1</v>
      </c>
      <c r="H86" s="33">
        <v>15000</v>
      </c>
      <c r="I86" s="34">
        <f>G86*H86</f>
        <v>15000</v>
      </c>
    </row>
    <row r="87" spans="1:9" ht="15" thickBot="1">
      <c r="A87" s="30" t="s">
        <v>134</v>
      </c>
      <c r="B87" s="96" t="s">
        <v>135</v>
      </c>
      <c r="C87" s="32">
        <v>60</v>
      </c>
      <c r="D87" s="32">
        <v>1100</v>
      </c>
      <c r="E87" s="33">
        <f>C87*D87</f>
        <v>66000</v>
      </c>
      <c r="F87" s="99" t="s">
        <v>135</v>
      </c>
      <c r="G87" s="32">
        <v>20</v>
      </c>
      <c r="H87" s="33">
        <v>1100</v>
      </c>
      <c r="I87" s="34">
        <f>G87*H87</f>
        <v>22000</v>
      </c>
    </row>
    <row r="88" spans="1:9" ht="15" thickBot="1">
      <c r="A88" s="30" t="s">
        <v>136</v>
      </c>
      <c r="B88" s="96" t="s">
        <v>110</v>
      </c>
      <c r="C88" s="32">
        <v>3</v>
      </c>
      <c r="D88" s="32">
        <v>1000</v>
      </c>
      <c r="E88" s="33">
        <f>C88*D88</f>
        <v>3000</v>
      </c>
      <c r="F88" s="99" t="s">
        <v>110</v>
      </c>
      <c r="G88" s="32">
        <v>1</v>
      </c>
      <c r="H88" s="33">
        <v>1000</v>
      </c>
      <c r="I88" s="34">
        <f>G88*H88</f>
        <v>1000</v>
      </c>
    </row>
    <row r="89" spans="1:9" ht="16.2" thickBot="1">
      <c r="A89" s="30" t="s">
        <v>137</v>
      </c>
      <c r="B89" s="96" t="s">
        <v>138</v>
      </c>
      <c r="C89" s="32">
        <f>SUM(C90:C95)</f>
        <v>13</v>
      </c>
      <c r="D89" s="32">
        <f>E89/C89</f>
        <v>5000</v>
      </c>
      <c r="E89" s="32">
        <f>SUM(E90:E95)</f>
        <v>65000</v>
      </c>
      <c r="F89" s="99" t="s">
        <v>138</v>
      </c>
      <c r="G89" s="32">
        <f>SUM(G90:G95)</f>
        <v>2</v>
      </c>
      <c r="H89" s="32">
        <f>I89/G89</f>
        <v>5000</v>
      </c>
      <c r="I89" s="32">
        <f>SUM(I90:I95)</f>
        <v>10000</v>
      </c>
    </row>
    <row r="90" spans="1:9" ht="15" thickBot="1">
      <c r="A90" s="40" t="s">
        <v>86</v>
      </c>
      <c r="B90" s="53" t="s">
        <v>138</v>
      </c>
      <c r="C90" s="101">
        <v>2</v>
      </c>
      <c r="D90" s="101">
        <v>5000</v>
      </c>
      <c r="E90" s="44">
        <f t="shared" ref="E90:E96" si="9">C90*D90</f>
        <v>10000</v>
      </c>
      <c r="F90" s="102" t="s">
        <v>138</v>
      </c>
      <c r="G90" s="101">
        <v>1</v>
      </c>
      <c r="H90" s="103">
        <v>5000</v>
      </c>
      <c r="I90" s="45">
        <f t="shared" ref="I90:I96" si="10">G90*H90</f>
        <v>5000</v>
      </c>
    </row>
    <row r="91" spans="1:9" ht="15" thickBot="1">
      <c r="A91" s="40" t="s">
        <v>139</v>
      </c>
      <c r="B91" s="104" t="s">
        <v>138</v>
      </c>
      <c r="C91" s="105">
        <v>2</v>
      </c>
      <c r="D91" s="105">
        <v>5000</v>
      </c>
      <c r="E91" s="44">
        <f t="shared" si="9"/>
        <v>10000</v>
      </c>
      <c r="F91" s="106" t="s">
        <v>138</v>
      </c>
      <c r="G91" s="105">
        <v>0</v>
      </c>
      <c r="H91" s="107">
        <v>5000</v>
      </c>
      <c r="I91" s="45">
        <f t="shared" si="10"/>
        <v>0</v>
      </c>
    </row>
    <row r="92" spans="1:9" ht="15" thickBot="1">
      <c r="A92" s="40" t="s">
        <v>140</v>
      </c>
      <c r="B92" s="104" t="s">
        <v>138</v>
      </c>
      <c r="C92" s="105">
        <v>2</v>
      </c>
      <c r="D92" s="105">
        <v>5000</v>
      </c>
      <c r="E92" s="44">
        <f t="shared" si="9"/>
        <v>10000</v>
      </c>
      <c r="F92" s="106" t="s">
        <v>138</v>
      </c>
      <c r="G92" s="105">
        <v>0</v>
      </c>
      <c r="H92" s="107">
        <v>5000</v>
      </c>
      <c r="I92" s="45">
        <f t="shared" si="10"/>
        <v>0</v>
      </c>
    </row>
    <row r="93" spans="1:9" ht="15" thickBot="1">
      <c r="A93" s="40" t="s">
        <v>141</v>
      </c>
      <c r="B93" s="104" t="s">
        <v>138</v>
      </c>
      <c r="C93" s="105">
        <v>2</v>
      </c>
      <c r="D93" s="105">
        <v>5000</v>
      </c>
      <c r="E93" s="44">
        <f t="shared" si="9"/>
        <v>10000</v>
      </c>
      <c r="F93" s="106" t="s">
        <v>138</v>
      </c>
      <c r="G93" s="105">
        <v>0</v>
      </c>
      <c r="H93" s="107">
        <v>5000</v>
      </c>
      <c r="I93" s="45">
        <f t="shared" si="10"/>
        <v>0</v>
      </c>
    </row>
    <row r="94" spans="1:9" ht="15" thickBot="1">
      <c r="A94" s="40" t="s">
        <v>142</v>
      </c>
      <c r="B94" s="104" t="s">
        <v>138</v>
      </c>
      <c r="C94" s="105">
        <v>2</v>
      </c>
      <c r="D94" s="105">
        <v>5000</v>
      </c>
      <c r="E94" s="44">
        <f t="shared" si="9"/>
        <v>10000</v>
      </c>
      <c r="F94" s="106" t="s">
        <v>138</v>
      </c>
      <c r="G94" s="105">
        <v>0</v>
      </c>
      <c r="H94" s="107">
        <v>5000</v>
      </c>
      <c r="I94" s="45">
        <f t="shared" si="10"/>
        <v>0</v>
      </c>
    </row>
    <row r="95" spans="1:9" ht="15" thickBot="1">
      <c r="A95" s="67" t="s">
        <v>92</v>
      </c>
      <c r="B95" s="104" t="s">
        <v>138</v>
      </c>
      <c r="C95" s="105">
        <v>3</v>
      </c>
      <c r="D95" s="105">
        <v>5000</v>
      </c>
      <c r="E95" s="44">
        <f t="shared" si="9"/>
        <v>15000</v>
      </c>
      <c r="F95" s="106" t="s">
        <v>138</v>
      </c>
      <c r="G95" s="105">
        <v>1</v>
      </c>
      <c r="H95" s="107">
        <v>5000</v>
      </c>
      <c r="I95" s="45">
        <f t="shared" si="10"/>
        <v>5000</v>
      </c>
    </row>
    <row r="96" spans="1:9" ht="16.2" thickBot="1">
      <c r="A96" s="30" t="s">
        <v>143</v>
      </c>
      <c r="B96" s="108"/>
      <c r="C96" s="109">
        <v>3</v>
      </c>
      <c r="D96" s="109">
        <v>20000</v>
      </c>
      <c r="E96" s="33">
        <f t="shared" si="9"/>
        <v>60000</v>
      </c>
      <c r="F96" s="110"/>
      <c r="G96" s="109">
        <v>1</v>
      </c>
      <c r="H96" s="111">
        <v>20000</v>
      </c>
      <c r="I96" s="34">
        <f t="shared" si="10"/>
        <v>20000</v>
      </c>
    </row>
    <row r="97" spans="1:16" ht="15" thickBot="1">
      <c r="A97" s="68" t="s">
        <v>144</v>
      </c>
      <c r="B97" s="69"/>
      <c r="C97" s="112"/>
      <c r="D97" s="113"/>
      <c r="E97" s="72">
        <f>SUM(E82:E89)+E96</f>
        <v>288800</v>
      </c>
      <c r="F97" s="73"/>
      <c r="G97" s="114"/>
      <c r="H97" s="114"/>
      <c r="I97" s="75">
        <f>SUM(I82:I89)+I96</f>
        <v>84600</v>
      </c>
    </row>
    <row r="98" spans="1:16" ht="15" thickBot="1">
      <c r="A98" s="76" t="s">
        <v>145</v>
      </c>
      <c r="B98" s="115"/>
      <c r="C98" s="24">
        <f>SUM(C99:C101)</f>
        <v>20</v>
      </c>
      <c r="D98" s="24">
        <f>E98/C98</f>
        <v>2000</v>
      </c>
      <c r="E98" s="24">
        <f>SUM(E99:E101)</f>
        <v>40000</v>
      </c>
      <c r="F98" s="116"/>
      <c r="G98" s="24">
        <f>SUM(G99:G101)</f>
        <v>12</v>
      </c>
      <c r="H98" s="24">
        <f>I98/G98</f>
        <v>2000</v>
      </c>
      <c r="I98" s="24">
        <f>SUM(I99:I101)</f>
        <v>24000</v>
      </c>
    </row>
    <row r="99" spans="1:16" ht="15" thickBot="1">
      <c r="A99" s="67" t="s">
        <v>146</v>
      </c>
      <c r="B99" s="117" t="s">
        <v>147</v>
      </c>
      <c r="C99" s="42">
        <v>20</v>
      </c>
      <c r="D99" s="42">
        <v>2000</v>
      </c>
      <c r="E99" s="42">
        <f>C99*D99</f>
        <v>40000</v>
      </c>
      <c r="F99" s="104" t="s">
        <v>147</v>
      </c>
      <c r="G99" s="42">
        <v>12</v>
      </c>
      <c r="H99" s="44">
        <v>2000</v>
      </c>
      <c r="I99" s="45">
        <f>G99*H99</f>
        <v>24000</v>
      </c>
    </row>
    <row r="100" spans="1:16" ht="15" thickBot="1">
      <c r="A100" s="67" t="s">
        <v>148</v>
      </c>
      <c r="B100" s="117"/>
      <c r="C100" s="42">
        <v>0</v>
      </c>
      <c r="D100" s="42">
        <v>0</v>
      </c>
      <c r="E100" s="42">
        <f>C100*D100</f>
        <v>0</v>
      </c>
      <c r="F100" s="104"/>
      <c r="G100" s="42">
        <v>0</v>
      </c>
      <c r="H100" s="44">
        <v>0</v>
      </c>
      <c r="I100" s="45">
        <f>G100*H100</f>
        <v>0</v>
      </c>
    </row>
    <row r="101" spans="1:16" ht="15" thickBot="1">
      <c r="A101" s="67" t="s">
        <v>149</v>
      </c>
      <c r="B101" s="118"/>
      <c r="C101" s="42">
        <v>0</v>
      </c>
      <c r="D101" s="42">
        <v>0</v>
      </c>
      <c r="E101" s="42">
        <f>C101*D101</f>
        <v>0</v>
      </c>
      <c r="F101" s="119"/>
      <c r="G101" s="42">
        <v>0</v>
      </c>
      <c r="H101" s="44">
        <v>0</v>
      </c>
      <c r="I101" s="45">
        <f>G101*H101</f>
        <v>0</v>
      </c>
    </row>
    <row r="102" spans="1:16" ht="15" thickBot="1">
      <c r="A102" s="68" t="s">
        <v>150</v>
      </c>
      <c r="B102" s="69"/>
      <c r="C102" s="70"/>
      <c r="D102" s="71"/>
      <c r="E102" s="72">
        <f>E98</f>
        <v>40000</v>
      </c>
      <c r="F102" s="73"/>
      <c r="G102" s="74"/>
      <c r="H102" s="74"/>
      <c r="I102" s="75">
        <f>I98</f>
        <v>24000</v>
      </c>
    </row>
    <row r="103" spans="1:16" ht="15" thickBot="1">
      <c r="A103" s="120" t="s">
        <v>151</v>
      </c>
      <c r="B103" s="121"/>
      <c r="C103" s="122"/>
      <c r="D103" s="123"/>
      <c r="E103" s="32">
        <f>E102+E97+E80+E72+E59+E42</f>
        <v>2156950</v>
      </c>
      <c r="F103" s="32"/>
      <c r="G103" s="32"/>
      <c r="H103" s="33"/>
      <c r="I103" s="34">
        <f>I102+I97+I80+I72+I59+I42</f>
        <v>689100</v>
      </c>
    </row>
    <row r="104" spans="1:16" ht="28.2" thickBot="1">
      <c r="A104" s="49" t="s">
        <v>152</v>
      </c>
      <c r="B104" s="54"/>
      <c r="C104" s="44"/>
      <c r="D104" s="42"/>
      <c r="E104" s="44">
        <f>E103*5%</f>
        <v>107847.5</v>
      </c>
      <c r="F104" s="44"/>
      <c r="G104" s="86"/>
      <c r="H104" s="86"/>
      <c r="I104" s="45">
        <f>E104/3</f>
        <v>35949.166666666664</v>
      </c>
    </row>
    <row r="105" spans="1:16" ht="15" thickBot="1">
      <c r="A105" s="120" t="s">
        <v>153</v>
      </c>
      <c r="B105" s="124"/>
      <c r="C105" s="125"/>
      <c r="D105" s="126"/>
      <c r="E105" s="32">
        <f>E103+E104</f>
        <v>2264797.5</v>
      </c>
      <c r="F105" s="125"/>
      <c r="G105" s="127"/>
      <c r="H105" s="127"/>
      <c r="I105" s="34">
        <f>I103+I104</f>
        <v>725049.16666666663</v>
      </c>
    </row>
    <row r="106" spans="1:16" ht="15" thickBot="1">
      <c r="A106" s="49" t="s">
        <v>154</v>
      </c>
      <c r="B106" s="54"/>
      <c r="C106" s="44"/>
      <c r="D106" s="42"/>
      <c r="E106" s="128">
        <v>156255</v>
      </c>
      <c r="F106" s="44"/>
      <c r="G106" s="86"/>
      <c r="H106" s="86"/>
      <c r="I106" s="45">
        <f>E106/3</f>
        <v>52085</v>
      </c>
      <c r="J106" s="16">
        <f>J9</f>
        <v>8250</v>
      </c>
      <c r="L106" s="16">
        <f>J106/2</f>
        <v>4125</v>
      </c>
      <c r="N106" s="16">
        <f>J106*0.2</f>
        <v>1650</v>
      </c>
      <c r="P106" s="16">
        <v>0</v>
      </c>
    </row>
    <row r="107" spans="1:16" ht="15" thickBot="1">
      <c r="A107" s="120" t="s">
        <v>155</v>
      </c>
      <c r="B107" s="124"/>
      <c r="C107" s="125"/>
      <c r="D107" s="126"/>
      <c r="E107" s="129">
        <f>E105+E106</f>
        <v>2421052.5</v>
      </c>
      <c r="F107" s="127"/>
      <c r="G107" s="127"/>
      <c r="H107" s="127"/>
      <c r="I107" s="130">
        <f>I105+I106</f>
        <v>777134.16666666663</v>
      </c>
    </row>
    <row r="108" spans="1:16" ht="15.6">
      <c r="A108" s="131" t="s">
        <v>156</v>
      </c>
      <c r="B108" s="303"/>
      <c r="C108" s="305"/>
      <c r="D108" s="307"/>
      <c r="E108" s="309"/>
      <c r="F108" s="301"/>
      <c r="G108" s="293"/>
      <c r="H108" s="293"/>
      <c r="I108" s="313"/>
    </row>
    <row r="109" spans="1:16" ht="16.2" thickBot="1">
      <c r="A109" s="132" t="s">
        <v>157</v>
      </c>
      <c r="B109" s="304"/>
      <c r="C109" s="306"/>
      <c r="D109" s="308"/>
      <c r="E109" s="310"/>
      <c r="F109" s="302"/>
      <c r="G109" s="294"/>
      <c r="H109" s="294"/>
      <c r="I109" s="314"/>
    </row>
    <row r="110" spans="1:16" ht="16.2" thickBot="1">
      <c r="A110" s="120" t="s">
        <v>158</v>
      </c>
      <c r="B110" s="124"/>
      <c r="C110" s="125"/>
      <c r="D110" s="126"/>
      <c r="E110" s="126">
        <f>SUM(E107:E109)</f>
        <v>2421052.5</v>
      </c>
      <c r="F110" s="127"/>
      <c r="G110" s="127"/>
      <c r="H110" s="127"/>
      <c r="I110" s="133"/>
    </row>
    <row r="111" spans="1:16" ht="15" thickBot="1">
      <c r="A111" s="134"/>
      <c r="B111" s="135"/>
      <c r="C111" s="315" t="s">
        <v>159</v>
      </c>
      <c r="D111" s="316"/>
      <c r="E111" s="136">
        <f>E107*0.05</f>
        <v>121052.625</v>
      </c>
      <c r="F111" s="137">
        <f>E111/E107</f>
        <v>0.05</v>
      </c>
      <c r="G111" s="138"/>
      <c r="H111" s="138"/>
      <c r="I111" s="138"/>
    </row>
    <row r="112" spans="1:16" ht="15" thickBot="1">
      <c r="A112" s="139"/>
      <c r="B112" s="135"/>
      <c r="C112" s="315" t="s">
        <v>160</v>
      </c>
      <c r="D112" s="316"/>
      <c r="E112" s="140">
        <f>E107*0.95</f>
        <v>2299999.875</v>
      </c>
      <c r="F112" s="141">
        <f>E112/E107</f>
        <v>0.95</v>
      </c>
      <c r="G112" s="138"/>
      <c r="H112" s="142"/>
      <c r="I112" s="138"/>
    </row>
    <row r="113" spans="1:9" ht="15" thickBot="1">
      <c r="A113" s="139"/>
      <c r="B113" s="135"/>
      <c r="C113" s="315"/>
      <c r="D113" s="316"/>
      <c r="E113" s="140"/>
      <c r="F113" s="140"/>
      <c r="G113" s="138"/>
      <c r="H113" s="143"/>
      <c r="I113" s="144"/>
    </row>
  </sheetData>
  <mergeCells count="16">
    <mergeCell ref="H108:H109"/>
    <mergeCell ref="I108:I109"/>
    <mergeCell ref="C111:D111"/>
    <mergeCell ref="C112:D112"/>
    <mergeCell ref="C113:D113"/>
    <mergeCell ref="G108:G109"/>
    <mergeCell ref="A2:A3"/>
    <mergeCell ref="B2:B3"/>
    <mergeCell ref="C2:C3"/>
    <mergeCell ref="F2:F3"/>
    <mergeCell ref="G2:G3"/>
    <mergeCell ref="B108:B109"/>
    <mergeCell ref="C108:C109"/>
    <mergeCell ref="D108:D109"/>
    <mergeCell ref="E108:E109"/>
    <mergeCell ref="F108:F10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I1254"/>
  <sheetViews>
    <sheetView tabSelected="1" topLeftCell="C1240" zoomScale="80" zoomScaleNormal="80" workbookViewId="0">
      <selection activeCell="C1254" sqref="C1254"/>
    </sheetView>
  </sheetViews>
  <sheetFormatPr defaultColWidth="11.44140625" defaultRowHeight="14.4"/>
  <cols>
    <col min="1" max="1" width="42.88671875" customWidth="1"/>
    <col min="2" max="2" width="89.5546875" customWidth="1"/>
    <col min="3" max="3" width="133" customWidth="1"/>
    <col min="4" max="4" width="86.6640625" customWidth="1"/>
    <col min="5" max="5" width="75.44140625" customWidth="1"/>
  </cols>
  <sheetData>
    <row r="1" spans="1:7" s="5" customFormat="1">
      <c r="A1" s="237" t="s">
        <v>261</v>
      </c>
      <c r="B1" s="238" t="s">
        <v>2</v>
      </c>
      <c r="C1" s="239" t="s">
        <v>6</v>
      </c>
      <c r="D1" s="3"/>
      <c r="E1" s="3"/>
      <c r="F1" s="3"/>
      <c r="G1" s="4"/>
    </row>
    <row r="2" spans="1:7" ht="109.5" customHeight="1">
      <c r="A2" t="s">
        <v>0</v>
      </c>
      <c r="B2" s="2" t="s">
        <v>14</v>
      </c>
      <c r="C2" s="7" t="s">
        <v>3</v>
      </c>
    </row>
    <row r="3" spans="1:7" ht="129" customHeight="1">
      <c r="A3" t="s">
        <v>1</v>
      </c>
      <c r="B3" t="s">
        <v>10</v>
      </c>
      <c r="C3" s="8" t="s">
        <v>7</v>
      </c>
    </row>
    <row r="4" spans="1:7" ht="56.25" customHeight="1">
      <c r="A4" t="s">
        <v>262</v>
      </c>
      <c r="B4" s="1" t="s">
        <v>8</v>
      </c>
      <c r="C4" s="9" t="s">
        <v>4</v>
      </c>
    </row>
    <row r="5" spans="1:7" ht="39.75" customHeight="1">
      <c r="A5" t="s">
        <v>5</v>
      </c>
      <c r="B5" s="1" t="s">
        <v>13</v>
      </c>
      <c r="C5" s="9" t="s">
        <v>11</v>
      </c>
    </row>
    <row r="6" spans="1:7" ht="57.75" customHeight="1">
      <c r="A6" t="s">
        <v>9</v>
      </c>
      <c r="B6" s="7" t="s">
        <v>12</v>
      </c>
    </row>
    <row r="7" spans="1:7">
      <c r="B7" s="10"/>
    </row>
    <row r="8" spans="1:7">
      <c r="A8" s="11">
        <v>42036</v>
      </c>
    </row>
    <row r="9" spans="1:7" s="1" customFormat="1" ht="62.25" customHeight="1">
      <c r="A9" s="12">
        <v>42037</v>
      </c>
      <c r="B9" s="2" t="s">
        <v>16</v>
      </c>
      <c r="C9" s="1" t="s">
        <v>15</v>
      </c>
    </row>
    <row r="10" spans="1:7">
      <c r="B10" t="s">
        <v>17</v>
      </c>
    </row>
    <row r="11" spans="1:7">
      <c r="A11" s="1" t="s">
        <v>18</v>
      </c>
      <c r="B11" t="s">
        <v>19</v>
      </c>
    </row>
    <row r="12" spans="1:7" ht="57.6">
      <c r="A12" s="12">
        <v>42096</v>
      </c>
      <c r="B12" s="6" t="s">
        <v>20</v>
      </c>
    </row>
    <row r="13" spans="1:7">
      <c r="B13" t="s">
        <v>21</v>
      </c>
    </row>
    <row r="14" spans="1:7" ht="28.8">
      <c r="A14" s="12">
        <v>42126</v>
      </c>
      <c r="B14" s="6" t="s">
        <v>22</v>
      </c>
    </row>
    <row r="15" spans="1:7" ht="28.8">
      <c r="A15" s="12">
        <v>42126</v>
      </c>
      <c r="B15" s="6" t="s">
        <v>23</v>
      </c>
    </row>
    <row r="16" spans="1:7">
      <c r="A16" s="11">
        <v>42157</v>
      </c>
      <c r="B16" s="6" t="s">
        <v>24</v>
      </c>
    </row>
    <row r="17" spans="1:3">
      <c r="A17" s="11">
        <v>42187</v>
      </c>
      <c r="B17" s="6" t="s">
        <v>25</v>
      </c>
    </row>
    <row r="18" spans="1:3">
      <c r="A18" s="11">
        <v>42218</v>
      </c>
      <c r="B18" s="6" t="s">
        <v>26</v>
      </c>
    </row>
    <row r="19" spans="1:3" ht="28.8">
      <c r="A19" s="6" t="s">
        <v>28</v>
      </c>
      <c r="B19" s="6" t="s">
        <v>29</v>
      </c>
    </row>
    <row r="20" spans="1:3" ht="28.8">
      <c r="A20" t="s">
        <v>27</v>
      </c>
      <c r="B20" s="6" t="s">
        <v>402</v>
      </c>
    </row>
    <row r="21" spans="1:3">
      <c r="A21" t="s">
        <v>27</v>
      </c>
      <c r="B21" s="6" t="s">
        <v>30</v>
      </c>
    </row>
    <row r="22" spans="1:3" ht="28.8">
      <c r="A22" s="13">
        <v>42060</v>
      </c>
      <c r="B22" s="6" t="s">
        <v>34</v>
      </c>
      <c r="C22" t="s">
        <v>33</v>
      </c>
    </row>
    <row r="23" spans="1:3" ht="28.8">
      <c r="A23" s="11">
        <v>42058</v>
      </c>
      <c r="B23" s="6" t="s">
        <v>35</v>
      </c>
      <c r="C23" t="s">
        <v>32</v>
      </c>
    </row>
    <row r="24" spans="1:3" s="15" customFormat="1" ht="28.8">
      <c r="A24" s="14">
        <v>42059</v>
      </c>
      <c r="B24" s="6" t="s">
        <v>31</v>
      </c>
    </row>
    <row r="25" spans="1:3" s="6" customFormat="1" ht="43.2">
      <c r="A25" s="13">
        <v>42061</v>
      </c>
      <c r="B25" s="6" t="s">
        <v>39</v>
      </c>
    </row>
    <row r="26" spans="1:3">
      <c r="A26" s="11">
        <v>42062</v>
      </c>
      <c r="B26" s="6" t="s">
        <v>36</v>
      </c>
    </row>
    <row r="27" spans="1:3" ht="28.8">
      <c r="B27" s="6" t="s">
        <v>37</v>
      </c>
      <c r="C27" t="s">
        <v>38</v>
      </c>
    </row>
    <row r="28" spans="1:3" ht="43.2">
      <c r="A28" s="11">
        <v>42062</v>
      </c>
      <c r="B28" s="6" t="s">
        <v>40</v>
      </c>
    </row>
    <row r="29" spans="1:3">
      <c r="A29" s="11">
        <v>42063</v>
      </c>
      <c r="B29" s="6" t="s">
        <v>41</v>
      </c>
    </row>
    <row r="30" spans="1:3">
      <c r="A30" s="11">
        <v>42066</v>
      </c>
      <c r="B30" s="6" t="s">
        <v>42</v>
      </c>
    </row>
    <row r="31" spans="1:3">
      <c r="B31" s="6" t="s">
        <v>43</v>
      </c>
      <c r="C31" s="6" t="s">
        <v>44</v>
      </c>
    </row>
    <row r="32" spans="1:3">
      <c r="A32" s="11">
        <v>42068</v>
      </c>
      <c r="B32" s="6" t="s">
        <v>45</v>
      </c>
    </row>
    <row r="33" spans="1:6">
      <c r="A33" t="s">
        <v>207</v>
      </c>
      <c r="B33" s="6" t="s">
        <v>208</v>
      </c>
    </row>
    <row r="34" spans="1:6" ht="28.8">
      <c r="A34" s="11">
        <v>42075</v>
      </c>
      <c r="B34" s="6" t="s">
        <v>209</v>
      </c>
    </row>
    <row r="35" spans="1:6">
      <c r="A35" t="s">
        <v>210</v>
      </c>
      <c r="B35" s="6" t="s">
        <v>211</v>
      </c>
    </row>
    <row r="36" spans="1:6">
      <c r="B36" s="6" t="s">
        <v>212</v>
      </c>
    </row>
    <row r="37" spans="1:6">
      <c r="B37" s="6" t="s">
        <v>213</v>
      </c>
    </row>
    <row r="38" spans="1:6">
      <c r="B38" s="6" t="s">
        <v>214</v>
      </c>
    </row>
    <row r="39" spans="1:6">
      <c r="B39" s="6" t="s">
        <v>215</v>
      </c>
    </row>
    <row r="40" spans="1:6">
      <c r="B40" s="6" t="s">
        <v>216</v>
      </c>
    </row>
    <row r="41" spans="1:6" ht="28.8">
      <c r="A41" t="s">
        <v>217</v>
      </c>
      <c r="B41" s="6" t="s">
        <v>218</v>
      </c>
    </row>
    <row r="42" spans="1:6" s="160" customFormat="1">
      <c r="B42" s="160" t="s">
        <v>219</v>
      </c>
      <c r="C42" s="160" t="s">
        <v>220</v>
      </c>
    </row>
    <row r="44" spans="1:6">
      <c r="A44" s="11">
        <v>42080</v>
      </c>
      <c r="B44" s="6" t="s">
        <v>221</v>
      </c>
    </row>
    <row r="45" spans="1:6" ht="43.2">
      <c r="A45" s="11"/>
      <c r="B45" s="6" t="s">
        <v>264</v>
      </c>
    </row>
    <row r="46" spans="1:6" s="6" customFormat="1">
      <c r="A46" s="13">
        <v>42081</v>
      </c>
      <c r="B46" s="6" t="s">
        <v>222</v>
      </c>
      <c r="C46" s="160" t="s">
        <v>223</v>
      </c>
      <c r="D46" s="6" t="s">
        <v>224</v>
      </c>
    </row>
    <row r="47" spans="1:6">
      <c r="A47" s="11">
        <v>42082</v>
      </c>
      <c r="B47" s="161" t="s">
        <v>270</v>
      </c>
      <c r="C47" s="160" t="s">
        <v>225</v>
      </c>
      <c r="F47">
        <f>84000/655.957</f>
        <v>128.05717447942473</v>
      </c>
    </row>
    <row r="48" spans="1:6">
      <c r="A48" s="162" t="s">
        <v>226</v>
      </c>
      <c r="B48" t="s">
        <v>227</v>
      </c>
      <c r="C48" s="160" t="s">
        <v>228</v>
      </c>
    </row>
    <row r="49" spans="1:5">
      <c r="A49" t="s">
        <v>229</v>
      </c>
      <c r="B49" s="6" t="s">
        <v>230</v>
      </c>
    </row>
    <row r="50" spans="1:5">
      <c r="A50" s="11" t="s">
        <v>234</v>
      </c>
      <c r="B50" s="6" t="s">
        <v>231</v>
      </c>
    </row>
    <row r="51" spans="1:5">
      <c r="A51" s="11">
        <v>42093</v>
      </c>
      <c r="B51" s="6" t="s">
        <v>232</v>
      </c>
    </row>
    <row r="52" spans="1:5">
      <c r="B52" s="6" t="s">
        <v>233</v>
      </c>
    </row>
    <row r="53" spans="1:5">
      <c r="A53" s="163">
        <v>42093</v>
      </c>
      <c r="B53" s="160" t="s">
        <v>236</v>
      </c>
      <c r="C53" s="161" t="s">
        <v>235</v>
      </c>
      <c r="D53" s="161"/>
      <c r="E53" s="161"/>
    </row>
    <row r="54" spans="1:5">
      <c r="A54" s="11">
        <v>42094</v>
      </c>
      <c r="B54" s="6" t="s">
        <v>237</v>
      </c>
    </row>
    <row r="55" spans="1:5" ht="28.8">
      <c r="A55" s="11">
        <v>42095</v>
      </c>
      <c r="B55" s="6" t="s">
        <v>239</v>
      </c>
      <c r="C55" t="s">
        <v>238</v>
      </c>
    </row>
    <row r="56" spans="1:5">
      <c r="A56" s="11">
        <v>42096</v>
      </c>
      <c r="B56" s="6" t="s">
        <v>240</v>
      </c>
      <c r="C56" s="161" t="s">
        <v>241</v>
      </c>
    </row>
    <row r="57" spans="1:5" s="166" customFormat="1">
      <c r="A57" s="164">
        <v>42100</v>
      </c>
      <c r="B57" s="165" t="s">
        <v>253</v>
      </c>
      <c r="C57" s="258" t="s">
        <v>242</v>
      </c>
    </row>
    <row r="58" spans="1:5" s="166" customFormat="1">
      <c r="A58" s="164">
        <v>42098</v>
      </c>
      <c r="B58" s="165" t="s">
        <v>243</v>
      </c>
      <c r="C58" s="161" t="s">
        <v>244</v>
      </c>
    </row>
    <row r="59" spans="1:5" s="166" customFormat="1">
      <c r="A59" s="164">
        <v>42101</v>
      </c>
      <c r="B59" s="165" t="s">
        <v>245</v>
      </c>
    </row>
    <row r="60" spans="1:5" s="166" customFormat="1">
      <c r="A60" s="164">
        <v>42102</v>
      </c>
      <c r="B60" s="165" t="s">
        <v>246</v>
      </c>
      <c r="C60" s="161" t="s">
        <v>247</v>
      </c>
    </row>
    <row r="61" spans="1:5" s="166" customFormat="1">
      <c r="A61" s="164">
        <v>42102</v>
      </c>
      <c r="B61" s="165" t="s">
        <v>248</v>
      </c>
      <c r="C61" s="161" t="s">
        <v>249</v>
      </c>
    </row>
    <row r="62" spans="1:5" s="166" customFormat="1">
      <c r="A62" s="164">
        <v>42102</v>
      </c>
      <c r="B62" s="165" t="s">
        <v>250</v>
      </c>
      <c r="C62" s="161" t="s">
        <v>255</v>
      </c>
    </row>
    <row r="63" spans="1:5" s="166" customFormat="1">
      <c r="A63" s="164">
        <v>42102</v>
      </c>
      <c r="B63" s="165" t="s">
        <v>251</v>
      </c>
      <c r="C63" s="161" t="s">
        <v>254</v>
      </c>
    </row>
    <row r="64" spans="1:5" s="166" customFormat="1">
      <c r="A64" s="164">
        <v>42102</v>
      </c>
      <c r="B64" s="165" t="s">
        <v>252</v>
      </c>
    </row>
    <row r="65" spans="1:4" s="166" customFormat="1">
      <c r="A65" s="166" t="s">
        <v>256</v>
      </c>
      <c r="B65" s="165" t="s">
        <v>257</v>
      </c>
      <c r="C65" s="161" t="s">
        <v>258</v>
      </c>
    </row>
    <row r="66" spans="1:4" s="166" customFormat="1">
      <c r="A66" s="164">
        <v>42102</v>
      </c>
      <c r="B66" s="165" t="s">
        <v>259</v>
      </c>
      <c r="C66" s="161" t="s">
        <v>260</v>
      </c>
    </row>
    <row r="67" spans="1:4" s="166" customFormat="1" ht="28.8">
      <c r="B67" s="165" t="s">
        <v>263</v>
      </c>
    </row>
    <row r="68" spans="1:4" s="166" customFormat="1">
      <c r="A68" s="164"/>
      <c r="B68" s="165" t="s">
        <v>265</v>
      </c>
      <c r="C68" s="161" t="s">
        <v>266</v>
      </c>
    </row>
    <row r="69" spans="1:4" s="166" customFormat="1" ht="28.8">
      <c r="A69" s="166" t="s">
        <v>267</v>
      </c>
      <c r="B69" s="6" t="s">
        <v>271</v>
      </c>
    </row>
    <row r="70" spans="1:4" s="166" customFormat="1"/>
    <row r="71" spans="1:4" s="166" customFormat="1" ht="28.8">
      <c r="A71" s="164">
        <v>42251</v>
      </c>
      <c r="B71" s="6" t="s">
        <v>269</v>
      </c>
    </row>
    <row r="72" spans="1:4" s="166" customFormat="1" ht="132.75" customHeight="1">
      <c r="A72" s="11">
        <v>42281</v>
      </c>
      <c r="B72" s="7" t="s">
        <v>273</v>
      </c>
      <c r="C72" t="s">
        <v>268</v>
      </c>
    </row>
    <row r="73" spans="1:4" s="166" customFormat="1" ht="57.6">
      <c r="A73" s="164">
        <v>42312</v>
      </c>
      <c r="B73" s="6" t="s">
        <v>272</v>
      </c>
    </row>
    <row r="74" spans="1:4" s="235" customFormat="1" ht="72">
      <c r="A74" s="235" t="s">
        <v>274</v>
      </c>
      <c r="B74" s="236" t="s">
        <v>317</v>
      </c>
      <c r="C74" s="235" t="s">
        <v>275</v>
      </c>
    </row>
    <row r="75" spans="1:4">
      <c r="A75" t="s">
        <v>310</v>
      </c>
      <c r="B75" t="s">
        <v>312</v>
      </c>
    </row>
    <row r="76" spans="1:4" s="6" customFormat="1" ht="57.6">
      <c r="A76" s="6" t="s">
        <v>311</v>
      </c>
      <c r="B76" s="6" t="s">
        <v>313</v>
      </c>
    </row>
    <row r="77" spans="1:4" s="6" customFormat="1" ht="72">
      <c r="A77" s="6" t="s">
        <v>311</v>
      </c>
      <c r="B77" s="160" t="s">
        <v>314</v>
      </c>
      <c r="C77" s="160" t="s">
        <v>315</v>
      </c>
      <c r="D77" s="6" t="s">
        <v>316</v>
      </c>
    </row>
    <row r="78" spans="1:4" ht="28.8">
      <c r="A78" t="s">
        <v>318</v>
      </c>
      <c r="B78" s="6" t="s">
        <v>321</v>
      </c>
      <c r="C78" t="s">
        <v>320</v>
      </c>
    </row>
    <row r="79" spans="1:4" ht="43.2">
      <c r="A79" t="s">
        <v>319</v>
      </c>
      <c r="B79" s="6" t="s">
        <v>331</v>
      </c>
    </row>
    <row r="80" spans="1:4" ht="43.2">
      <c r="A80" t="s">
        <v>322</v>
      </c>
      <c r="B80" s="6" t="s">
        <v>324</v>
      </c>
    </row>
    <row r="81" spans="1:6" ht="57.6">
      <c r="A81" t="s">
        <v>323</v>
      </c>
      <c r="B81" s="6" t="s">
        <v>339</v>
      </c>
    </row>
    <row r="82" spans="1:6" ht="28.8">
      <c r="A82" t="s">
        <v>325</v>
      </c>
      <c r="B82" s="6" t="s">
        <v>354</v>
      </c>
    </row>
    <row r="83" spans="1:6">
      <c r="A83" t="s">
        <v>326</v>
      </c>
      <c r="B83" s="6" t="s">
        <v>327</v>
      </c>
      <c r="C83" t="s">
        <v>328</v>
      </c>
    </row>
    <row r="84" spans="1:6">
      <c r="A84" t="s">
        <v>326</v>
      </c>
      <c r="B84" s="6" t="s">
        <v>329</v>
      </c>
      <c r="C84" t="s">
        <v>330</v>
      </c>
    </row>
    <row r="85" spans="1:6" ht="28.8">
      <c r="A85" t="s">
        <v>326</v>
      </c>
      <c r="B85" s="6" t="s">
        <v>332</v>
      </c>
      <c r="C85" s="161" t="s">
        <v>336</v>
      </c>
    </row>
    <row r="86" spans="1:6">
      <c r="B86" s="6" t="s">
        <v>333</v>
      </c>
    </row>
    <row r="87" spans="1:6">
      <c r="A87" t="s">
        <v>334</v>
      </c>
      <c r="B87" s="6" t="s">
        <v>335</v>
      </c>
    </row>
    <row r="88" spans="1:6">
      <c r="A88" t="s">
        <v>337</v>
      </c>
      <c r="B88" s="6" t="s">
        <v>338</v>
      </c>
    </row>
    <row r="89" spans="1:6" ht="43.2">
      <c r="A89" t="s">
        <v>347</v>
      </c>
      <c r="B89" s="6" t="s">
        <v>348</v>
      </c>
    </row>
    <row r="90" spans="1:6" ht="43.2">
      <c r="A90" s="11" t="s">
        <v>340</v>
      </c>
      <c r="B90" s="6" t="s">
        <v>341</v>
      </c>
    </row>
    <row r="91" spans="1:6">
      <c r="A91" s="11" t="s">
        <v>349</v>
      </c>
      <c r="B91" s="6" t="s">
        <v>350</v>
      </c>
      <c r="C91" t="s">
        <v>351</v>
      </c>
    </row>
    <row r="92" spans="1:6">
      <c r="A92" s="11" t="s">
        <v>346</v>
      </c>
      <c r="B92" s="6"/>
    </row>
    <row r="93" spans="1:6" ht="28.8">
      <c r="A93" t="s">
        <v>342</v>
      </c>
      <c r="B93" s="6" t="s">
        <v>344</v>
      </c>
    </row>
    <row r="94" spans="1:6">
      <c r="A94" t="s">
        <v>345</v>
      </c>
      <c r="B94" s="6" t="s">
        <v>343</v>
      </c>
      <c r="C94" t="s">
        <v>358</v>
      </c>
    </row>
    <row r="95" spans="1:6">
      <c r="A95" s="11" t="s">
        <v>352</v>
      </c>
      <c r="B95" s="6" t="s">
        <v>353</v>
      </c>
      <c r="F95" s="240"/>
    </row>
    <row r="96" spans="1:6" ht="43.2">
      <c r="A96" s="11" t="s">
        <v>355</v>
      </c>
      <c r="B96" s="6" t="s">
        <v>356</v>
      </c>
    </row>
    <row r="97" spans="1:3" ht="57.6">
      <c r="A97" s="11" t="s">
        <v>357</v>
      </c>
      <c r="B97" s="6" t="s">
        <v>359</v>
      </c>
      <c r="C97" s="160" t="s">
        <v>360</v>
      </c>
    </row>
    <row r="98" spans="1:3" ht="28.8">
      <c r="A98" s="11" t="s">
        <v>361</v>
      </c>
      <c r="B98" s="6" t="s">
        <v>362</v>
      </c>
    </row>
    <row r="99" spans="1:3" ht="28.8">
      <c r="A99" s="11" t="s">
        <v>361</v>
      </c>
      <c r="B99" s="6" t="s">
        <v>363</v>
      </c>
    </row>
    <row r="100" spans="1:3">
      <c r="A100" s="11" t="s">
        <v>365</v>
      </c>
      <c r="B100" s="6" t="s">
        <v>364</v>
      </c>
    </row>
    <row r="101" spans="1:3">
      <c r="A101" t="s">
        <v>369</v>
      </c>
      <c r="B101" s="6" t="s">
        <v>366</v>
      </c>
      <c r="C101" t="s">
        <v>370</v>
      </c>
    </row>
    <row r="102" spans="1:3" ht="72">
      <c r="A102" s="11" t="s">
        <v>367</v>
      </c>
      <c r="B102" s="7" t="s">
        <v>368</v>
      </c>
      <c r="C102" s="160" t="s">
        <v>371</v>
      </c>
    </row>
    <row r="103" spans="1:3" ht="57.6">
      <c r="A103" s="11" t="s">
        <v>372</v>
      </c>
      <c r="B103" s="6" t="s">
        <v>373</v>
      </c>
      <c r="C103" t="s">
        <v>374</v>
      </c>
    </row>
    <row r="104" spans="1:3">
      <c r="A104" s="11" t="s">
        <v>372</v>
      </c>
      <c r="B104" s="6" t="s">
        <v>375</v>
      </c>
      <c r="C104" s="6" t="s">
        <v>376</v>
      </c>
    </row>
    <row r="105" spans="1:3" ht="28.8">
      <c r="A105" s="11" t="s">
        <v>377</v>
      </c>
      <c r="B105" s="6" t="s">
        <v>378</v>
      </c>
    </row>
    <row r="106" spans="1:3">
      <c r="A106" s="11" t="s">
        <v>377</v>
      </c>
      <c r="B106" s="6" t="s">
        <v>379</v>
      </c>
      <c r="C106" t="s">
        <v>380</v>
      </c>
    </row>
    <row r="107" spans="1:3" ht="28.8">
      <c r="A107" s="11" t="s">
        <v>377</v>
      </c>
      <c r="B107" s="6" t="s">
        <v>381</v>
      </c>
      <c r="C107" s="6" t="s">
        <v>382</v>
      </c>
    </row>
    <row r="108" spans="1:3" ht="28.8">
      <c r="A108" s="11" t="s">
        <v>377</v>
      </c>
      <c r="B108" s="6" t="s">
        <v>383</v>
      </c>
      <c r="C108" s="6" t="s">
        <v>384</v>
      </c>
    </row>
    <row r="109" spans="1:3">
      <c r="A109" s="11" t="s">
        <v>377</v>
      </c>
      <c r="B109" s="6" t="s">
        <v>385</v>
      </c>
      <c r="C109" s="160" t="s">
        <v>387</v>
      </c>
    </row>
    <row r="110" spans="1:3">
      <c r="C110" t="s">
        <v>386</v>
      </c>
    </row>
    <row r="111" spans="1:3">
      <c r="A111" t="s">
        <v>221</v>
      </c>
      <c r="C111" s="161" t="s">
        <v>388</v>
      </c>
    </row>
    <row r="112" spans="1:3" ht="28.8">
      <c r="B112" s="160" t="s">
        <v>390</v>
      </c>
      <c r="C112" s="6" t="s">
        <v>389</v>
      </c>
    </row>
    <row r="113" spans="1:3">
      <c r="C113" s="7" t="s">
        <v>391</v>
      </c>
    </row>
    <row r="114" spans="1:3">
      <c r="A114" t="s">
        <v>392</v>
      </c>
      <c r="C114" s="161" t="s">
        <v>394</v>
      </c>
    </row>
    <row r="115" spans="1:3">
      <c r="A115" t="s">
        <v>392</v>
      </c>
      <c r="B115" s="161" t="s">
        <v>393</v>
      </c>
      <c r="C115" t="s">
        <v>374</v>
      </c>
    </row>
    <row r="118" spans="1:3" ht="28.8">
      <c r="B118" s="6" t="s">
        <v>395</v>
      </c>
    </row>
    <row r="119" spans="1:3" ht="28.8">
      <c r="B119" s="6" t="s">
        <v>396</v>
      </c>
      <c r="C119" s="161" t="s">
        <v>397</v>
      </c>
    </row>
    <row r="120" spans="1:3">
      <c r="B120" t="s">
        <v>399</v>
      </c>
      <c r="C120" s="161" t="s">
        <v>398</v>
      </c>
    </row>
    <row r="121" spans="1:3" ht="28.8">
      <c r="A121" t="s">
        <v>400</v>
      </c>
      <c r="B121" s="6" t="s">
        <v>411</v>
      </c>
      <c r="C121" s="161" t="s">
        <v>401</v>
      </c>
    </row>
    <row r="122" spans="1:3">
      <c r="A122" t="s">
        <v>403</v>
      </c>
      <c r="B122" t="s">
        <v>404</v>
      </c>
      <c r="C122" s="161" t="s">
        <v>405</v>
      </c>
    </row>
    <row r="123" spans="1:3" ht="28.8">
      <c r="A123" t="s">
        <v>403</v>
      </c>
      <c r="B123" s="6" t="s">
        <v>408</v>
      </c>
      <c r="C123" s="161" t="s">
        <v>406</v>
      </c>
    </row>
    <row r="124" spans="1:3">
      <c r="A124" t="s">
        <v>403</v>
      </c>
      <c r="B124" t="s">
        <v>407</v>
      </c>
    </row>
    <row r="125" spans="1:3">
      <c r="A125" t="s">
        <v>409</v>
      </c>
      <c r="B125" t="s">
        <v>410</v>
      </c>
    </row>
    <row r="126" spans="1:3">
      <c r="A126" t="s">
        <v>409</v>
      </c>
      <c r="B126" s="161" t="s">
        <v>412</v>
      </c>
    </row>
    <row r="127" spans="1:3">
      <c r="A127" t="s">
        <v>414</v>
      </c>
      <c r="B127" t="s">
        <v>413</v>
      </c>
    </row>
    <row r="128" spans="1:3" ht="100.8">
      <c r="A128" t="s">
        <v>414</v>
      </c>
      <c r="B128" t="s">
        <v>415</v>
      </c>
      <c r="C128" s="6" t="s">
        <v>442</v>
      </c>
    </row>
    <row r="129" spans="1:3" ht="28.8">
      <c r="A129" s="11" t="s">
        <v>416</v>
      </c>
      <c r="B129" s="160" t="s">
        <v>475</v>
      </c>
      <c r="C129" s="161" t="s">
        <v>417</v>
      </c>
    </row>
    <row r="130" spans="1:3">
      <c r="A130" s="11">
        <v>42010</v>
      </c>
      <c r="B130" t="s">
        <v>418</v>
      </c>
    </row>
    <row r="131" spans="1:3">
      <c r="B131" s="6" t="s">
        <v>419</v>
      </c>
    </row>
    <row r="132" spans="1:3">
      <c r="A132" s="11">
        <v>42069</v>
      </c>
      <c r="B132" t="s">
        <v>420</v>
      </c>
      <c r="C132" s="161" t="s">
        <v>421</v>
      </c>
    </row>
    <row r="133" spans="1:3">
      <c r="B133" t="s">
        <v>422</v>
      </c>
    </row>
    <row r="134" spans="1:3">
      <c r="B134" t="s">
        <v>423</v>
      </c>
    </row>
    <row r="135" spans="1:3">
      <c r="B135" t="s">
        <v>424</v>
      </c>
    </row>
    <row r="136" spans="1:3">
      <c r="B136" t="s">
        <v>425</v>
      </c>
      <c r="C136" t="s">
        <v>426</v>
      </c>
    </row>
    <row r="137" spans="1:3">
      <c r="B137" t="s">
        <v>427</v>
      </c>
    </row>
    <row r="138" spans="1:3">
      <c r="B138" t="s">
        <v>428</v>
      </c>
    </row>
    <row r="139" spans="1:3">
      <c r="B139" s="161" t="s">
        <v>429</v>
      </c>
      <c r="C139" s="161" t="s">
        <v>397</v>
      </c>
    </row>
    <row r="140" spans="1:3">
      <c r="B140" t="s">
        <v>430</v>
      </c>
    </row>
    <row r="141" spans="1:3">
      <c r="B141" t="s">
        <v>431</v>
      </c>
      <c r="C141" s="161" t="s">
        <v>432</v>
      </c>
    </row>
    <row r="142" spans="1:3">
      <c r="B142" t="s">
        <v>433</v>
      </c>
      <c r="C142" t="s">
        <v>434</v>
      </c>
    </row>
    <row r="143" spans="1:3">
      <c r="B143" t="s">
        <v>435</v>
      </c>
      <c r="C143" s="161" t="s">
        <v>426</v>
      </c>
    </row>
    <row r="144" spans="1:3">
      <c r="B144" t="s">
        <v>436</v>
      </c>
    </row>
    <row r="145" spans="1:3">
      <c r="B145" t="s">
        <v>437</v>
      </c>
    </row>
    <row r="146" spans="1:3">
      <c r="B146" t="s">
        <v>438</v>
      </c>
    </row>
    <row r="147" spans="1:3">
      <c r="B147" s="161" t="s">
        <v>439</v>
      </c>
    </row>
    <row r="148" spans="1:3">
      <c r="B148" t="s">
        <v>440</v>
      </c>
    </row>
    <row r="149" spans="1:3">
      <c r="A149" s="11">
        <v>42130</v>
      </c>
      <c r="B149" t="s">
        <v>441</v>
      </c>
    </row>
    <row r="150" spans="1:3">
      <c r="A150" s="11">
        <v>42130</v>
      </c>
      <c r="B150" t="s">
        <v>443</v>
      </c>
      <c r="C150" t="s">
        <v>444</v>
      </c>
    </row>
    <row r="151" spans="1:3">
      <c r="C151" t="s">
        <v>446</v>
      </c>
    </row>
    <row r="152" spans="1:3">
      <c r="C152" t="s">
        <v>445</v>
      </c>
    </row>
    <row r="153" spans="1:3" ht="43.2">
      <c r="C153" s="6" t="s">
        <v>447</v>
      </c>
    </row>
    <row r="154" spans="1:3">
      <c r="C154" t="s">
        <v>449</v>
      </c>
    </row>
    <row r="155" spans="1:3">
      <c r="C155" t="s">
        <v>448</v>
      </c>
    </row>
    <row r="156" spans="1:3">
      <c r="C156" t="s">
        <v>450</v>
      </c>
    </row>
    <row r="157" spans="1:3" ht="28.8">
      <c r="B157" s="160" t="s">
        <v>476</v>
      </c>
      <c r="C157" s="161" t="s">
        <v>477</v>
      </c>
    </row>
    <row r="158" spans="1:3">
      <c r="B158" t="s">
        <v>451</v>
      </c>
    </row>
    <row r="159" spans="1:3" ht="57.6">
      <c r="A159" s="11">
        <v>42222</v>
      </c>
      <c r="B159" s="6" t="s">
        <v>452</v>
      </c>
    </row>
    <row r="160" spans="1:3">
      <c r="A160" s="11">
        <v>42222</v>
      </c>
      <c r="B160" t="s">
        <v>453</v>
      </c>
    </row>
    <row r="161" spans="1:5">
      <c r="A161" t="s">
        <v>456</v>
      </c>
      <c r="B161" t="s">
        <v>454</v>
      </c>
    </row>
    <row r="162" spans="1:5">
      <c r="A162" t="s">
        <v>457</v>
      </c>
      <c r="B162" t="s">
        <v>460</v>
      </c>
      <c r="C162" s="6" t="s">
        <v>458</v>
      </c>
    </row>
    <row r="163" spans="1:5" ht="43.2">
      <c r="A163" t="s">
        <v>459</v>
      </c>
      <c r="B163" s="6" t="s">
        <v>589</v>
      </c>
      <c r="C163" t="s">
        <v>461</v>
      </c>
    </row>
    <row r="164" spans="1:5">
      <c r="B164" s="160" t="s">
        <v>462</v>
      </c>
      <c r="C164" s="161" t="s">
        <v>463</v>
      </c>
    </row>
    <row r="165" spans="1:5">
      <c r="B165" t="s">
        <v>464</v>
      </c>
    </row>
    <row r="166" spans="1:5">
      <c r="A166" t="s">
        <v>465</v>
      </c>
      <c r="B166" t="s">
        <v>466</v>
      </c>
    </row>
    <row r="167" spans="1:5" ht="37.5" customHeight="1">
      <c r="A167" t="s">
        <v>467</v>
      </c>
      <c r="B167" t="s">
        <v>468</v>
      </c>
    </row>
    <row r="168" spans="1:5" ht="187.2">
      <c r="A168" s="1" t="s">
        <v>469</v>
      </c>
      <c r="B168" s="254" t="s">
        <v>474</v>
      </c>
      <c r="C168" s="7" t="s">
        <v>471</v>
      </c>
      <c r="D168" s="7" t="s">
        <v>472</v>
      </c>
      <c r="E168" s="6" t="s">
        <v>473</v>
      </c>
    </row>
    <row r="169" spans="1:5">
      <c r="B169" t="s">
        <v>470</v>
      </c>
    </row>
    <row r="170" spans="1:5" ht="28.8">
      <c r="B170" s="6" t="s">
        <v>478</v>
      </c>
    </row>
    <row r="171" spans="1:5" ht="28.8">
      <c r="B171" s="6" t="s">
        <v>479</v>
      </c>
    </row>
    <row r="172" spans="1:5" ht="57.6">
      <c r="A172" t="s">
        <v>480</v>
      </c>
      <c r="B172" s="6" t="s">
        <v>481</v>
      </c>
    </row>
    <row r="173" spans="1:5" ht="87" customHeight="1">
      <c r="A173" t="s">
        <v>482</v>
      </c>
      <c r="B173" s="6" t="s">
        <v>483</v>
      </c>
    </row>
    <row r="174" spans="1:5">
      <c r="B174" s="6" t="s">
        <v>484</v>
      </c>
    </row>
    <row r="175" spans="1:5">
      <c r="B175" s="6" t="s">
        <v>221</v>
      </c>
    </row>
    <row r="176" spans="1:5" s="161" customFormat="1" ht="29.4" thickBot="1">
      <c r="B176" s="160" t="s">
        <v>485</v>
      </c>
    </row>
    <row r="177" spans="1:7" ht="19.2" thickTop="1" thickBot="1">
      <c r="B177" s="6" t="s">
        <v>505</v>
      </c>
      <c r="C177" s="6" t="s">
        <v>486</v>
      </c>
      <c r="D177" s="242" t="s">
        <v>487</v>
      </c>
      <c r="E177" s="317" t="s">
        <v>493</v>
      </c>
      <c r="F177" s="318"/>
      <c r="G177" s="319"/>
    </row>
    <row r="178" spans="1:7" ht="36.6" thickBot="1">
      <c r="A178" t="s">
        <v>506</v>
      </c>
      <c r="B178" s="6" t="s">
        <v>507</v>
      </c>
      <c r="D178" s="243" t="s">
        <v>488</v>
      </c>
      <c r="E178" s="244" t="s">
        <v>494</v>
      </c>
      <c r="F178" s="241" t="s">
        <v>495</v>
      </c>
      <c r="G178" s="247" t="s">
        <v>496</v>
      </c>
    </row>
    <row r="179" spans="1:7" ht="30" thickBot="1">
      <c r="A179" t="s">
        <v>508</v>
      </c>
      <c r="B179" s="6" t="s">
        <v>587</v>
      </c>
      <c r="D179" s="243" t="s">
        <v>489</v>
      </c>
      <c r="E179" s="244" t="s">
        <v>497</v>
      </c>
      <c r="F179" s="245">
        <v>1998</v>
      </c>
      <c r="G179" s="246">
        <v>1990</v>
      </c>
    </row>
    <row r="180" spans="1:7" ht="18.600000000000001" thickBot="1">
      <c r="B180" s="6" t="s">
        <v>509</v>
      </c>
      <c r="D180" s="243" t="s">
        <v>490</v>
      </c>
      <c r="E180" s="248" t="s">
        <v>498</v>
      </c>
      <c r="F180" s="249">
        <v>1990</v>
      </c>
      <c r="G180" s="250">
        <v>2009</v>
      </c>
    </row>
    <row r="181" spans="1:7" ht="45" thickTop="1" thickBot="1">
      <c r="B181" s="6" t="s">
        <v>510</v>
      </c>
      <c r="D181" s="242" t="s">
        <v>491</v>
      </c>
      <c r="E181" s="317" t="s">
        <v>499</v>
      </c>
      <c r="F181" s="318"/>
      <c r="G181" s="319"/>
    </row>
    <row r="182" spans="1:7" ht="44.4" thickBot="1">
      <c r="A182" t="s">
        <v>511</v>
      </c>
      <c r="B182" s="6" t="s">
        <v>512</v>
      </c>
      <c r="D182" s="242"/>
      <c r="E182" s="244" t="s">
        <v>500</v>
      </c>
      <c r="F182" s="245">
        <v>1990</v>
      </c>
      <c r="G182" s="246">
        <v>1989</v>
      </c>
    </row>
    <row r="183" spans="1:7" ht="44.4" thickBot="1">
      <c r="A183" t="s">
        <v>511</v>
      </c>
      <c r="B183" s="6" t="s">
        <v>513</v>
      </c>
      <c r="D183" s="242" t="s">
        <v>492</v>
      </c>
      <c r="E183" s="248" t="s">
        <v>501</v>
      </c>
      <c r="F183" s="249">
        <v>1998</v>
      </c>
      <c r="G183" s="250">
        <v>2002</v>
      </c>
    </row>
    <row r="184" spans="1:7" ht="102" thickTop="1" thickBot="1">
      <c r="A184" t="s">
        <v>522</v>
      </c>
      <c r="B184" s="6" t="s">
        <v>514</v>
      </c>
      <c r="C184" s="6" t="s">
        <v>515</v>
      </c>
      <c r="E184" s="317" t="s">
        <v>502</v>
      </c>
      <c r="F184" s="318"/>
      <c r="G184" s="319"/>
    </row>
    <row r="185" spans="1:7" ht="29.4" thickBot="1">
      <c r="B185" s="6" t="s">
        <v>517</v>
      </c>
      <c r="C185" t="s">
        <v>516</v>
      </c>
      <c r="E185" s="244" t="s">
        <v>503</v>
      </c>
      <c r="F185" s="245">
        <v>2010</v>
      </c>
      <c r="G185" s="246">
        <v>2010</v>
      </c>
    </row>
    <row r="186" spans="1:7" ht="29.4" thickBot="1">
      <c r="B186" s="6" t="s">
        <v>518</v>
      </c>
      <c r="C186" s="6" t="s">
        <v>519</v>
      </c>
      <c r="E186" s="248" t="s">
        <v>504</v>
      </c>
      <c r="F186" s="249">
        <v>1983</v>
      </c>
      <c r="G186" s="250">
        <v>1983</v>
      </c>
    </row>
    <row r="187" spans="1:7" ht="29.4" thickTop="1">
      <c r="B187" s="6" t="s">
        <v>520</v>
      </c>
      <c r="C187" s="6" t="s">
        <v>521</v>
      </c>
    </row>
    <row r="188" spans="1:7" ht="43.2">
      <c r="A188" t="s">
        <v>511</v>
      </c>
      <c r="B188" s="6" t="s">
        <v>528</v>
      </c>
      <c r="C188" s="6" t="s">
        <v>523</v>
      </c>
    </row>
    <row r="189" spans="1:7" ht="28.8">
      <c r="A189" t="s">
        <v>524</v>
      </c>
      <c r="B189" s="6" t="s">
        <v>525</v>
      </c>
      <c r="C189" s="6" t="s">
        <v>526</v>
      </c>
    </row>
    <row r="190" spans="1:7">
      <c r="B190" s="6" t="s">
        <v>527</v>
      </c>
    </row>
    <row r="191" spans="1:7" ht="43.2">
      <c r="B191" s="6" t="s">
        <v>530</v>
      </c>
      <c r="C191" s="6" t="s">
        <v>529</v>
      </c>
    </row>
    <row r="192" spans="1:7" ht="68.400000000000006">
      <c r="B192" s="6" t="s">
        <v>532</v>
      </c>
      <c r="C192" s="6" t="s">
        <v>531</v>
      </c>
    </row>
    <row r="193" spans="1:4">
      <c r="B193" s="6" t="s">
        <v>533</v>
      </c>
    </row>
    <row r="194" spans="1:4">
      <c r="B194" s="6" t="s">
        <v>534</v>
      </c>
      <c r="C194" s="160" t="s">
        <v>535</v>
      </c>
    </row>
    <row r="195" spans="1:4">
      <c r="B195" s="6" t="s">
        <v>536</v>
      </c>
    </row>
    <row r="196" spans="1:4" ht="115.2">
      <c r="A196" t="s">
        <v>524</v>
      </c>
      <c r="B196" s="6" t="s">
        <v>537</v>
      </c>
      <c r="C196" s="6" t="s">
        <v>539</v>
      </c>
    </row>
    <row r="197" spans="1:4" ht="43.2">
      <c r="A197" t="s">
        <v>538</v>
      </c>
      <c r="B197" s="6" t="s">
        <v>540</v>
      </c>
    </row>
    <row r="198" spans="1:4">
      <c r="C198" s="161" t="s">
        <v>541</v>
      </c>
    </row>
    <row r="199" spans="1:4" ht="57.6">
      <c r="A199" t="s">
        <v>542</v>
      </c>
      <c r="B199" s="6" t="s">
        <v>543</v>
      </c>
    </row>
    <row r="200" spans="1:4">
      <c r="A200" s="11">
        <v>42011</v>
      </c>
      <c r="B200" s="6" t="s">
        <v>544</v>
      </c>
      <c r="C200" t="s">
        <v>545</v>
      </c>
    </row>
    <row r="202" spans="1:4" ht="28.8">
      <c r="B202" s="6" t="s">
        <v>546</v>
      </c>
    </row>
    <row r="203" spans="1:4" ht="21" customHeight="1">
      <c r="A203" s="11">
        <v>42042</v>
      </c>
      <c r="B203" s="6" t="s">
        <v>547</v>
      </c>
      <c r="C203" t="s">
        <v>550</v>
      </c>
    </row>
    <row r="204" spans="1:4" ht="51" customHeight="1">
      <c r="B204" s="6" t="s">
        <v>549</v>
      </c>
      <c r="C204" s="161" t="s">
        <v>548</v>
      </c>
    </row>
    <row r="205" spans="1:4" hidden="1">
      <c r="B205" s="6" t="s">
        <v>551</v>
      </c>
    </row>
    <row r="206" spans="1:4" ht="115.2">
      <c r="A206" s="11">
        <v>42162</v>
      </c>
      <c r="C206" s="6" t="s">
        <v>552</v>
      </c>
    </row>
    <row r="207" spans="1:4" ht="28.8">
      <c r="C207" s="6" t="s">
        <v>553</v>
      </c>
    </row>
    <row r="208" spans="1:4" ht="57.6">
      <c r="B208" s="6" t="s">
        <v>554</v>
      </c>
      <c r="C208" s="6" t="s">
        <v>555</v>
      </c>
      <c r="D208" s="6"/>
    </row>
    <row r="210" spans="1:4" ht="72">
      <c r="A210" s="11">
        <v>42223</v>
      </c>
      <c r="B210" s="161" t="s">
        <v>563</v>
      </c>
      <c r="C210" s="6" t="s">
        <v>557</v>
      </c>
      <c r="D210" t="s">
        <v>556</v>
      </c>
    </row>
    <row r="211" spans="1:4" ht="28.8">
      <c r="C211" s="6" t="s">
        <v>558</v>
      </c>
    </row>
    <row r="212" spans="1:4" ht="28.8">
      <c r="C212" s="6" t="s">
        <v>559</v>
      </c>
    </row>
    <row r="213" spans="1:4" ht="28.8">
      <c r="C213" s="6" t="s">
        <v>560</v>
      </c>
      <c r="D213" s="161" t="s">
        <v>561</v>
      </c>
    </row>
    <row r="214" spans="1:4">
      <c r="D214" s="161" t="s">
        <v>562</v>
      </c>
    </row>
    <row r="215" spans="1:4" ht="43.2">
      <c r="C215" s="6" t="s">
        <v>564</v>
      </c>
    </row>
    <row r="216" spans="1:4" ht="158.4">
      <c r="B216" s="161" t="s">
        <v>565</v>
      </c>
      <c r="C216" s="160" t="s">
        <v>579</v>
      </c>
    </row>
    <row r="217" spans="1:4" ht="129.6">
      <c r="B217" s="259" t="s">
        <v>566</v>
      </c>
      <c r="C217" s="260" t="s">
        <v>638</v>
      </c>
    </row>
    <row r="218" spans="1:4" ht="100.8">
      <c r="B218" t="s">
        <v>567</v>
      </c>
      <c r="C218" s="6" t="s">
        <v>568</v>
      </c>
    </row>
    <row r="219" spans="1:4" ht="15.6">
      <c r="C219" s="251" t="s">
        <v>569</v>
      </c>
    </row>
    <row r="220" spans="1:4" ht="15.6">
      <c r="C220" s="251" t="s">
        <v>570</v>
      </c>
    </row>
    <row r="221" spans="1:4" ht="46.8">
      <c r="C221" s="253" t="s">
        <v>571</v>
      </c>
    </row>
    <row r="222" spans="1:4" ht="15.6">
      <c r="C222" s="251"/>
    </row>
    <row r="223" spans="1:4">
      <c r="C223" s="252" t="s">
        <v>572</v>
      </c>
    </row>
    <row r="224" spans="1:4" ht="15.6">
      <c r="C224" s="251"/>
    </row>
    <row r="225" spans="1:5">
      <c r="C225" s="252" t="s">
        <v>573</v>
      </c>
    </row>
    <row r="227" spans="1:5">
      <c r="A227" s="11">
        <v>42254</v>
      </c>
      <c r="B227" t="s">
        <v>574</v>
      </c>
      <c r="C227" t="s">
        <v>575</v>
      </c>
    </row>
    <row r="228" spans="1:5" ht="28.8">
      <c r="C228" s="6" t="s">
        <v>576</v>
      </c>
    </row>
    <row r="229" spans="1:5">
      <c r="C229" s="161" t="s">
        <v>577</v>
      </c>
    </row>
    <row r="230" spans="1:5">
      <c r="C230" t="s">
        <v>578</v>
      </c>
    </row>
    <row r="231" spans="1:5" ht="86.4">
      <c r="B231" t="s">
        <v>580</v>
      </c>
      <c r="C231" s="6" t="s">
        <v>583</v>
      </c>
    </row>
    <row r="232" spans="1:5" ht="28.8">
      <c r="A232" s="11">
        <v>42254</v>
      </c>
      <c r="B232" s="6" t="s">
        <v>588</v>
      </c>
    </row>
    <row r="233" spans="1:5">
      <c r="A233" s="11"/>
      <c r="B233" s="6"/>
    </row>
    <row r="234" spans="1:5">
      <c r="A234" s="11"/>
      <c r="B234" s="6"/>
    </row>
    <row r="235" spans="1:5" s="161" customFormat="1" ht="129.6">
      <c r="A235" s="161" t="s">
        <v>581</v>
      </c>
      <c r="B235" s="161" t="s">
        <v>582</v>
      </c>
      <c r="C235" s="256" t="s">
        <v>597</v>
      </c>
      <c r="D235" s="255" t="s">
        <v>598</v>
      </c>
      <c r="E235" s="9" t="s">
        <v>599</v>
      </c>
    </row>
    <row r="236" spans="1:5" s="161" customFormat="1" ht="115.2">
      <c r="C236" s="256"/>
      <c r="D236" s="255" t="s">
        <v>601</v>
      </c>
      <c r="E236" s="9" t="s">
        <v>600</v>
      </c>
    </row>
    <row r="237" spans="1:5" s="161" customFormat="1" ht="115.2">
      <c r="C237" s="256"/>
      <c r="D237" s="255" t="s">
        <v>602</v>
      </c>
      <c r="E237" s="9"/>
    </row>
    <row r="238" spans="1:5">
      <c r="A238" t="s">
        <v>585</v>
      </c>
      <c r="B238" t="s">
        <v>584</v>
      </c>
      <c r="C238" t="s">
        <v>592</v>
      </c>
    </row>
    <row r="240" spans="1:5">
      <c r="A240" t="s">
        <v>581</v>
      </c>
      <c r="B240" t="s">
        <v>586</v>
      </c>
    </row>
    <row r="241" spans="1:3" s="161" customFormat="1">
      <c r="A241" s="161" t="s">
        <v>585</v>
      </c>
      <c r="B241" s="161" t="s">
        <v>590</v>
      </c>
      <c r="C241" s="161" t="s">
        <v>591</v>
      </c>
    </row>
    <row r="242" spans="1:3" ht="28.8">
      <c r="B242" s="6" t="s">
        <v>593</v>
      </c>
      <c r="C242" s="161" t="s">
        <v>594</v>
      </c>
    </row>
    <row r="243" spans="1:3" ht="43.2">
      <c r="A243" t="s">
        <v>581</v>
      </c>
      <c r="B243" s="161" t="s">
        <v>595</v>
      </c>
      <c r="C243" s="6" t="s">
        <v>596</v>
      </c>
    </row>
    <row r="244" spans="1:3">
      <c r="A244" t="s">
        <v>603</v>
      </c>
      <c r="B244" t="s">
        <v>604</v>
      </c>
    </row>
    <row r="245" spans="1:3" ht="28.8">
      <c r="B245" s="161" t="s">
        <v>605</v>
      </c>
      <c r="C245" s="160" t="s">
        <v>606</v>
      </c>
    </row>
    <row r="246" spans="1:3">
      <c r="B246" s="161" t="s">
        <v>607</v>
      </c>
    </row>
    <row r="247" spans="1:3">
      <c r="A247" t="s">
        <v>608</v>
      </c>
      <c r="B247" s="161" t="s">
        <v>609</v>
      </c>
      <c r="C247" t="s">
        <v>610</v>
      </c>
    </row>
    <row r="248" spans="1:3">
      <c r="A248" t="s">
        <v>612</v>
      </c>
      <c r="B248" s="161" t="s">
        <v>613</v>
      </c>
      <c r="C248" t="s">
        <v>611</v>
      </c>
    </row>
    <row r="250" spans="1:3">
      <c r="B250" s="257" t="s">
        <v>615</v>
      </c>
      <c r="C250" t="s">
        <v>614</v>
      </c>
    </row>
    <row r="251" spans="1:3">
      <c r="A251" t="s">
        <v>616</v>
      </c>
      <c r="B251" s="161" t="s">
        <v>617</v>
      </c>
      <c r="C251" t="s">
        <v>618</v>
      </c>
    </row>
    <row r="252" spans="1:3" ht="28.8">
      <c r="B252" s="165" t="s">
        <v>619</v>
      </c>
      <c r="C252" t="s">
        <v>620</v>
      </c>
    </row>
    <row r="253" spans="1:3">
      <c r="A253" t="s">
        <v>621</v>
      </c>
      <c r="B253" s="161" t="s">
        <v>622</v>
      </c>
      <c r="C253" t="s">
        <v>623</v>
      </c>
    </row>
    <row r="254" spans="1:3">
      <c r="C254" t="s">
        <v>624</v>
      </c>
    </row>
    <row r="256" spans="1:3">
      <c r="A256" t="s">
        <v>625</v>
      </c>
      <c r="B256" t="s">
        <v>626</v>
      </c>
    </row>
    <row r="257" spans="1:3" ht="72">
      <c r="A257" t="s">
        <v>627</v>
      </c>
      <c r="B257" s="6" t="s">
        <v>629</v>
      </c>
      <c r="C257" s="7" t="s">
        <v>628</v>
      </c>
    </row>
    <row r="258" spans="1:3">
      <c r="A258" t="s">
        <v>630</v>
      </c>
      <c r="B258" t="s">
        <v>631</v>
      </c>
    </row>
    <row r="259" spans="1:3">
      <c r="A259" s="11">
        <v>42071</v>
      </c>
      <c r="B259" t="s">
        <v>632</v>
      </c>
    </row>
    <row r="260" spans="1:3">
      <c r="A260" s="11">
        <v>42071</v>
      </c>
      <c r="B260" t="s">
        <v>633</v>
      </c>
      <c r="C260" s="161" t="s">
        <v>634</v>
      </c>
    </row>
    <row r="261" spans="1:3" ht="28.8">
      <c r="A261" s="11">
        <v>42221</v>
      </c>
      <c r="B261" s="6" t="s">
        <v>635</v>
      </c>
    </row>
    <row r="262" spans="1:3">
      <c r="B262" t="s">
        <v>636</v>
      </c>
    </row>
    <row r="263" spans="1:3" ht="38.1" customHeight="1">
      <c r="A263" s="11">
        <v>42221</v>
      </c>
      <c r="B263" s="6" t="s">
        <v>644</v>
      </c>
      <c r="C263" s="6" t="s">
        <v>637</v>
      </c>
    </row>
    <row r="264" spans="1:3" ht="28.8">
      <c r="A264" t="s">
        <v>639</v>
      </c>
      <c r="B264" s="6" t="s">
        <v>643</v>
      </c>
      <c r="C264" t="s">
        <v>640</v>
      </c>
    </row>
    <row r="265" spans="1:3" ht="28.8">
      <c r="A265" s="11">
        <v>42223</v>
      </c>
      <c r="B265" s="6" t="s">
        <v>641</v>
      </c>
    </row>
    <row r="266" spans="1:3">
      <c r="A266" s="11"/>
      <c r="B266" s="6"/>
    </row>
    <row r="267" spans="1:3">
      <c r="A267" s="11">
        <v>42224</v>
      </c>
      <c r="B267" t="s">
        <v>642</v>
      </c>
    </row>
    <row r="268" spans="1:3" ht="43.2">
      <c r="A268" s="11">
        <v>42226</v>
      </c>
      <c r="B268" s="6" t="s">
        <v>645</v>
      </c>
      <c r="C268" s="6" t="s">
        <v>654</v>
      </c>
    </row>
    <row r="269" spans="1:3" ht="115.2">
      <c r="A269" s="11">
        <v>42226</v>
      </c>
      <c r="B269" s="160" t="s">
        <v>645</v>
      </c>
      <c r="C269" s="6" t="s">
        <v>653</v>
      </c>
    </row>
    <row r="270" spans="1:3" ht="115.2">
      <c r="A270" s="11">
        <v>42226</v>
      </c>
      <c r="B270" s="160" t="s">
        <v>645</v>
      </c>
      <c r="C270" s="6" t="s">
        <v>652</v>
      </c>
    </row>
    <row r="271" spans="1:3">
      <c r="A271" s="11">
        <v>42226</v>
      </c>
      <c r="B271" s="160" t="s">
        <v>645</v>
      </c>
      <c r="C271" s="6" t="s">
        <v>646</v>
      </c>
    </row>
    <row r="272" spans="1:3" ht="115.2">
      <c r="A272" s="11"/>
      <c r="B272" s="160"/>
      <c r="C272" s="6" t="s">
        <v>651</v>
      </c>
    </row>
    <row r="273" spans="1:3" ht="115.2">
      <c r="A273" s="11">
        <v>42226</v>
      </c>
      <c r="B273" s="160" t="s">
        <v>645</v>
      </c>
      <c r="C273" s="6" t="s">
        <v>650</v>
      </c>
    </row>
    <row r="274" spans="1:3">
      <c r="A274" s="11">
        <v>42226</v>
      </c>
      <c r="B274" s="160" t="s">
        <v>645</v>
      </c>
    </row>
    <row r="275" spans="1:3" ht="28.8">
      <c r="B275" s="6" t="s">
        <v>647</v>
      </c>
      <c r="C275" t="s">
        <v>648</v>
      </c>
    </row>
    <row r="276" spans="1:3" ht="28.8">
      <c r="B276" s="160" t="s">
        <v>649</v>
      </c>
      <c r="C276" s="161" t="s">
        <v>397</v>
      </c>
    </row>
    <row r="277" spans="1:3">
      <c r="A277" s="11">
        <v>42227</v>
      </c>
      <c r="B277" t="s">
        <v>659</v>
      </c>
    </row>
    <row r="278" spans="1:3">
      <c r="B278" s="160" t="s">
        <v>655</v>
      </c>
    </row>
    <row r="279" spans="1:3">
      <c r="B279" s="6" t="s">
        <v>658</v>
      </c>
    </row>
    <row r="280" spans="1:3">
      <c r="B280" t="s">
        <v>656</v>
      </c>
    </row>
    <row r="281" spans="1:3">
      <c r="C281" s="252" t="s">
        <v>657</v>
      </c>
    </row>
    <row r="282" spans="1:3">
      <c r="A282" s="11">
        <v>42228</v>
      </c>
      <c r="B282" t="s">
        <v>660</v>
      </c>
      <c r="C282" t="s">
        <v>661</v>
      </c>
    </row>
    <row r="283" spans="1:3">
      <c r="A283" s="11">
        <v>42228</v>
      </c>
      <c r="B283" t="s">
        <v>662</v>
      </c>
    </row>
    <row r="284" spans="1:3">
      <c r="A284" s="11">
        <v>42229</v>
      </c>
      <c r="B284" t="s">
        <v>663</v>
      </c>
    </row>
    <row r="285" spans="1:3">
      <c r="B285" t="s">
        <v>664</v>
      </c>
    </row>
    <row r="286" spans="1:3">
      <c r="A286" s="11">
        <v>42230</v>
      </c>
      <c r="B286" s="6" t="s">
        <v>666</v>
      </c>
      <c r="C286" t="s">
        <v>669</v>
      </c>
    </row>
    <row r="287" spans="1:3" ht="43.2">
      <c r="B287" s="6" t="s">
        <v>665</v>
      </c>
      <c r="C287" s="6" t="s">
        <v>674</v>
      </c>
    </row>
    <row r="288" spans="1:3">
      <c r="B288" s="259" t="s">
        <v>667</v>
      </c>
      <c r="C288" s="259" t="s">
        <v>397</v>
      </c>
    </row>
    <row r="289" spans="1:3">
      <c r="B289" s="259" t="s">
        <v>668</v>
      </c>
      <c r="C289" s="259" t="s">
        <v>526</v>
      </c>
    </row>
    <row r="290" spans="1:3">
      <c r="B290" s="259" t="s">
        <v>670</v>
      </c>
      <c r="C290" s="259" t="s">
        <v>526</v>
      </c>
    </row>
    <row r="292" spans="1:3">
      <c r="A292" s="11">
        <v>42233</v>
      </c>
      <c r="B292" s="259" t="s">
        <v>671</v>
      </c>
      <c r="C292" s="259" t="s">
        <v>397</v>
      </c>
    </row>
    <row r="293" spans="1:3" s="6" customFormat="1" ht="28.8">
      <c r="B293" s="260" t="s">
        <v>733</v>
      </c>
      <c r="C293" s="6" t="s">
        <v>397</v>
      </c>
    </row>
    <row r="294" spans="1:3">
      <c r="B294" s="16" t="s">
        <v>672</v>
      </c>
      <c r="C294" s="16" t="s">
        <v>673</v>
      </c>
    </row>
    <row r="295" spans="1:3">
      <c r="B295" t="s">
        <v>675</v>
      </c>
      <c r="C295" t="s">
        <v>397</v>
      </c>
    </row>
    <row r="296" spans="1:3">
      <c r="A296" s="11">
        <v>42234</v>
      </c>
      <c r="B296" t="s">
        <v>676</v>
      </c>
      <c r="C296" t="s">
        <v>673</v>
      </c>
    </row>
    <row r="298" spans="1:3" ht="28.8">
      <c r="A298" s="11">
        <v>42235</v>
      </c>
      <c r="B298" s="6" t="s">
        <v>677</v>
      </c>
    </row>
    <row r="299" spans="1:3">
      <c r="B299" t="s">
        <v>678</v>
      </c>
    </row>
    <row r="300" spans="1:3" ht="51" customHeight="1">
      <c r="B300" s="6" t="s">
        <v>734</v>
      </c>
      <c r="C300" t="s">
        <v>221</v>
      </c>
    </row>
    <row r="301" spans="1:3">
      <c r="A301" s="11">
        <v>42236</v>
      </c>
      <c r="B301" t="s">
        <v>679</v>
      </c>
      <c r="C301" s="6" t="s">
        <v>680</v>
      </c>
    </row>
    <row r="302" spans="1:3">
      <c r="A302" s="11">
        <v>42236</v>
      </c>
      <c r="B302" s="6" t="s">
        <v>681</v>
      </c>
    </row>
    <row r="303" spans="1:3">
      <c r="B303" t="s">
        <v>682</v>
      </c>
    </row>
    <row r="304" spans="1:3" ht="115.2">
      <c r="A304" s="11">
        <v>42237</v>
      </c>
      <c r="B304" s="6" t="s">
        <v>735</v>
      </c>
      <c r="C304" s="6" t="s">
        <v>683</v>
      </c>
    </row>
    <row r="305" spans="1:3" ht="115.2">
      <c r="B305" t="s">
        <v>684</v>
      </c>
      <c r="C305" s="6" t="s">
        <v>685</v>
      </c>
    </row>
    <row r="307" spans="1:3">
      <c r="A307" s="11">
        <v>42240</v>
      </c>
      <c r="B307" t="s">
        <v>686</v>
      </c>
      <c r="C307" t="s">
        <v>687</v>
      </c>
    </row>
    <row r="308" spans="1:3">
      <c r="C308" t="s">
        <v>397</v>
      </c>
    </row>
    <row r="309" spans="1:3">
      <c r="A309" s="11">
        <v>42241</v>
      </c>
      <c r="B309" s="6" t="s">
        <v>688</v>
      </c>
      <c r="C309" s="261" t="s">
        <v>463</v>
      </c>
    </row>
    <row r="310" spans="1:3">
      <c r="A310" t="s">
        <v>689</v>
      </c>
      <c r="B310" t="s">
        <v>690</v>
      </c>
    </row>
    <row r="311" spans="1:3">
      <c r="B311" t="s">
        <v>691</v>
      </c>
    </row>
    <row r="312" spans="1:3">
      <c r="B312" t="s">
        <v>692</v>
      </c>
    </row>
    <row r="313" spans="1:3">
      <c r="B313" t="s">
        <v>693</v>
      </c>
    </row>
    <row r="314" spans="1:3">
      <c r="A314" t="s">
        <v>708</v>
      </c>
      <c r="B314" t="s">
        <v>709</v>
      </c>
    </row>
    <row r="315" spans="1:3" ht="115.2">
      <c r="A315" s="11">
        <v>42258</v>
      </c>
      <c r="B315" t="s">
        <v>694</v>
      </c>
      <c r="C315" s="6" t="s">
        <v>695</v>
      </c>
    </row>
    <row r="316" spans="1:3" ht="86.4">
      <c r="B316" t="s">
        <v>698</v>
      </c>
      <c r="C316" s="6" t="s">
        <v>696</v>
      </c>
    </row>
    <row r="317" spans="1:3" ht="86.4">
      <c r="B317" t="s">
        <v>697</v>
      </c>
      <c r="C317" s="6" t="s">
        <v>699</v>
      </c>
    </row>
    <row r="318" spans="1:3" ht="28.8">
      <c r="C318" s="6" t="s">
        <v>700</v>
      </c>
    </row>
    <row r="321" spans="1:3" ht="115.2">
      <c r="B321" t="s">
        <v>701</v>
      </c>
      <c r="C321" s="6" t="s">
        <v>702</v>
      </c>
    </row>
    <row r="322" spans="1:3" ht="28.8">
      <c r="C322" s="6" t="s">
        <v>703</v>
      </c>
    </row>
    <row r="323" spans="1:3" s="161" customFormat="1">
      <c r="A323" s="163">
        <v>42260</v>
      </c>
      <c r="B323" s="161" t="s">
        <v>704</v>
      </c>
      <c r="C323" s="160" t="s">
        <v>397</v>
      </c>
    </row>
    <row r="324" spans="1:3" s="161" customFormat="1">
      <c r="A324" s="163">
        <v>42259</v>
      </c>
      <c r="B324" s="161" t="s">
        <v>705</v>
      </c>
    </row>
    <row r="325" spans="1:3">
      <c r="A325" s="11">
        <v>42262</v>
      </c>
      <c r="B325" t="s">
        <v>706</v>
      </c>
    </row>
    <row r="326" spans="1:3">
      <c r="B326" t="s">
        <v>707</v>
      </c>
    </row>
    <row r="327" spans="1:3">
      <c r="A327" s="11">
        <v>42263</v>
      </c>
      <c r="B327" t="s">
        <v>710</v>
      </c>
      <c r="C327" t="s">
        <v>711</v>
      </c>
    </row>
    <row r="328" spans="1:3">
      <c r="A328" t="s">
        <v>712</v>
      </c>
      <c r="B328" t="s">
        <v>713</v>
      </c>
    </row>
    <row r="329" spans="1:3">
      <c r="A329" t="s">
        <v>714</v>
      </c>
      <c r="B329" t="s">
        <v>715</v>
      </c>
    </row>
    <row r="330" spans="1:3">
      <c r="B330" t="s">
        <v>716</v>
      </c>
    </row>
    <row r="331" spans="1:3">
      <c r="A331" t="s">
        <v>718</v>
      </c>
      <c r="B331" t="s">
        <v>717</v>
      </c>
    </row>
    <row r="332" spans="1:3">
      <c r="B332" t="s">
        <v>732</v>
      </c>
      <c r="C332" t="s">
        <v>719</v>
      </c>
    </row>
    <row r="333" spans="1:3" ht="28.8">
      <c r="A333" s="11">
        <v>42268</v>
      </c>
      <c r="B333" s="6" t="s">
        <v>720</v>
      </c>
    </row>
    <row r="334" spans="1:3" ht="259.2">
      <c r="A334" s="11">
        <v>42269</v>
      </c>
      <c r="B334" t="s">
        <v>721</v>
      </c>
      <c r="C334" s="6" t="s">
        <v>722</v>
      </c>
    </row>
    <row r="335" spans="1:3">
      <c r="A335" s="11">
        <v>42269</v>
      </c>
    </row>
    <row r="336" spans="1:3" ht="115.2">
      <c r="A336" s="12">
        <v>42269</v>
      </c>
      <c r="B336" s="1" t="s">
        <v>723</v>
      </c>
      <c r="C336" s="236" t="s">
        <v>724</v>
      </c>
    </row>
    <row r="337" spans="1:4">
      <c r="A337" s="11">
        <v>42270</v>
      </c>
      <c r="B337" t="s">
        <v>725</v>
      </c>
    </row>
    <row r="338" spans="1:4">
      <c r="A338" s="11">
        <v>42270</v>
      </c>
      <c r="B338" t="s">
        <v>645</v>
      </c>
      <c r="C338" s="7" t="s">
        <v>221</v>
      </c>
    </row>
    <row r="339" spans="1:4">
      <c r="B339" t="s">
        <v>726</v>
      </c>
      <c r="C339" t="s">
        <v>727</v>
      </c>
    </row>
    <row r="340" spans="1:4" ht="28.8">
      <c r="A340" t="s">
        <v>728</v>
      </c>
      <c r="B340" s="6" t="s">
        <v>729</v>
      </c>
    </row>
    <row r="341" spans="1:4" ht="28.8">
      <c r="B341" s="6" t="s">
        <v>730</v>
      </c>
    </row>
    <row r="342" spans="1:4">
      <c r="B342" t="s">
        <v>731</v>
      </c>
    </row>
    <row r="343" spans="1:4" ht="86.1" customHeight="1">
      <c r="A343" s="11">
        <v>42275</v>
      </c>
      <c r="B343" t="s">
        <v>738</v>
      </c>
      <c r="C343" s="7" t="s">
        <v>740</v>
      </c>
      <c r="D343" s="7" t="s">
        <v>739</v>
      </c>
    </row>
    <row r="344" spans="1:4">
      <c r="B344" t="s">
        <v>736</v>
      </c>
    </row>
    <row r="345" spans="1:4">
      <c r="B345" t="s">
        <v>737</v>
      </c>
    </row>
    <row r="346" spans="1:4" ht="28.8">
      <c r="A346" s="11">
        <v>42275</v>
      </c>
      <c r="B346" t="s">
        <v>745</v>
      </c>
      <c r="C346" s="6" t="s">
        <v>746</v>
      </c>
    </row>
    <row r="347" spans="1:4">
      <c r="B347" t="s">
        <v>741</v>
      </c>
      <c r="C347" t="s">
        <v>744</v>
      </c>
    </row>
    <row r="349" spans="1:4" ht="28.8">
      <c r="A349" s="11">
        <v>42276</v>
      </c>
      <c r="B349" t="s">
        <v>742</v>
      </c>
      <c r="C349" s="7" t="s">
        <v>743</v>
      </c>
    </row>
    <row r="350" spans="1:4">
      <c r="A350" s="11">
        <v>42277</v>
      </c>
      <c r="B350" t="s">
        <v>747</v>
      </c>
    </row>
    <row r="351" spans="1:4" ht="15.6">
      <c r="A351" s="11">
        <v>42277</v>
      </c>
      <c r="C351" s="263" t="s">
        <v>748</v>
      </c>
    </row>
    <row r="352" spans="1:4" ht="15.6">
      <c r="C352" s="263"/>
    </row>
    <row r="353" spans="1:4" ht="46.8">
      <c r="B353" s="259" t="s">
        <v>814</v>
      </c>
      <c r="C353" s="267" t="s">
        <v>755</v>
      </c>
    </row>
    <row r="354" spans="1:4" ht="15.6">
      <c r="C354" s="263"/>
    </row>
    <row r="355" spans="1:4">
      <c r="C355" s="264" t="s">
        <v>749</v>
      </c>
    </row>
    <row r="356" spans="1:4" ht="15.6">
      <c r="C356" s="263"/>
    </row>
    <row r="357" spans="1:4" ht="15.6">
      <c r="C357" s="265" t="s">
        <v>750</v>
      </c>
    </row>
    <row r="358" spans="1:4" ht="15.6">
      <c r="C358" s="265" t="s">
        <v>751</v>
      </c>
    </row>
    <row r="359" spans="1:4" ht="15.6">
      <c r="C359" s="266" t="s">
        <v>752</v>
      </c>
    </row>
    <row r="360" spans="1:4" ht="15.6">
      <c r="C360" s="266"/>
    </row>
    <row r="361" spans="1:4" ht="15.6">
      <c r="C361" s="263" t="s">
        <v>753</v>
      </c>
    </row>
    <row r="362" spans="1:4" ht="15.6">
      <c r="C362" s="263"/>
    </row>
    <row r="363" spans="1:4" ht="15.6">
      <c r="C363" s="263" t="s">
        <v>754</v>
      </c>
    </row>
    <row r="364" spans="1:4" ht="234">
      <c r="A364" s="12">
        <v>42277</v>
      </c>
      <c r="B364" t="s">
        <v>756</v>
      </c>
      <c r="C364" s="263" t="s">
        <v>757</v>
      </c>
    </row>
    <row r="365" spans="1:4" ht="409.6">
      <c r="A365" s="11">
        <v>42277</v>
      </c>
      <c r="B365" t="s">
        <v>758</v>
      </c>
      <c r="C365" s="2" t="s">
        <v>759</v>
      </c>
    </row>
    <row r="366" spans="1:4" ht="28.8">
      <c r="B366" s="11">
        <v>42277</v>
      </c>
      <c r="C366" s="262" t="s">
        <v>760</v>
      </c>
      <c r="D366" s="6" t="s">
        <v>761</v>
      </c>
    </row>
    <row r="368" spans="1:4" ht="331.2">
      <c r="A368" s="268">
        <v>42278</v>
      </c>
      <c r="B368" s="270" t="s">
        <v>763</v>
      </c>
      <c r="C368" s="269" t="s">
        <v>762</v>
      </c>
    </row>
    <row r="369" spans="1:3">
      <c r="A369" s="11">
        <v>42278</v>
      </c>
      <c r="B369" t="s">
        <v>764</v>
      </c>
      <c r="C369" t="s">
        <v>765</v>
      </c>
    </row>
    <row r="370" spans="1:3" ht="115.2">
      <c r="A370" s="11">
        <v>42279</v>
      </c>
      <c r="B370" s="1" t="s">
        <v>815</v>
      </c>
      <c r="C370" s="6" t="s">
        <v>766</v>
      </c>
    </row>
    <row r="371" spans="1:3">
      <c r="A371" s="11">
        <v>42279</v>
      </c>
      <c r="B371" t="s">
        <v>767</v>
      </c>
    </row>
    <row r="372" spans="1:3" ht="172.8">
      <c r="A372" s="11">
        <v>42280</v>
      </c>
      <c r="B372" t="s">
        <v>768</v>
      </c>
      <c r="C372" s="7" t="s">
        <v>769</v>
      </c>
    </row>
    <row r="373" spans="1:3">
      <c r="B373" t="s">
        <v>770</v>
      </c>
    </row>
    <row r="374" spans="1:3">
      <c r="A374" s="11">
        <v>42282</v>
      </c>
      <c r="B374" t="s">
        <v>771</v>
      </c>
    </row>
    <row r="375" spans="1:3" ht="28.8">
      <c r="B375" t="s">
        <v>772</v>
      </c>
      <c r="C375" s="6" t="s">
        <v>773</v>
      </c>
    </row>
    <row r="376" spans="1:3" ht="115.2">
      <c r="A376" s="11">
        <v>42283</v>
      </c>
      <c r="B376" t="s">
        <v>774</v>
      </c>
      <c r="C376" s="6" t="s">
        <v>775</v>
      </c>
    </row>
    <row r="377" spans="1:3">
      <c r="B377" t="s">
        <v>776</v>
      </c>
    </row>
    <row r="378" spans="1:3" ht="28.8">
      <c r="B378" s="6" t="s">
        <v>777</v>
      </c>
      <c r="C378" t="s">
        <v>778</v>
      </c>
    </row>
    <row r="379" spans="1:3">
      <c r="B379" t="s">
        <v>779</v>
      </c>
    </row>
    <row r="380" spans="1:3" ht="28.8">
      <c r="A380" s="11">
        <v>42284</v>
      </c>
      <c r="B380" s="6" t="s">
        <v>781</v>
      </c>
    </row>
    <row r="381" spans="1:3">
      <c r="B381" t="s">
        <v>780</v>
      </c>
    </row>
    <row r="382" spans="1:3">
      <c r="B382" s="6" t="s">
        <v>784</v>
      </c>
    </row>
    <row r="383" spans="1:3">
      <c r="B383" t="s">
        <v>782</v>
      </c>
    </row>
    <row r="384" spans="1:3">
      <c r="B384" s="6" t="s">
        <v>785</v>
      </c>
      <c r="C384" t="s">
        <v>783</v>
      </c>
    </row>
    <row r="385" spans="1:3" ht="28.8">
      <c r="B385" s="6" t="s">
        <v>786</v>
      </c>
    </row>
    <row r="386" spans="1:3">
      <c r="B386" s="6" t="s">
        <v>787</v>
      </c>
      <c r="C386" s="6" t="s">
        <v>918</v>
      </c>
    </row>
    <row r="387" spans="1:3">
      <c r="B387" s="6" t="s">
        <v>788</v>
      </c>
    </row>
    <row r="388" spans="1:3">
      <c r="A388" s="11">
        <v>42285</v>
      </c>
      <c r="B388" s="6" t="s">
        <v>789</v>
      </c>
    </row>
    <row r="389" spans="1:3">
      <c r="B389" s="6" t="s">
        <v>790</v>
      </c>
    </row>
    <row r="390" spans="1:3">
      <c r="B390" s="6" t="s">
        <v>791</v>
      </c>
    </row>
    <row r="391" spans="1:3">
      <c r="B391" s="6" t="s">
        <v>792</v>
      </c>
    </row>
    <row r="392" spans="1:3" ht="409.6">
      <c r="C392" s="7" t="s">
        <v>793</v>
      </c>
    </row>
    <row r="393" spans="1:3">
      <c r="B393" s="6" t="s">
        <v>794</v>
      </c>
      <c r="C393" t="s">
        <v>795</v>
      </c>
    </row>
    <row r="394" spans="1:3">
      <c r="A394" s="11">
        <v>42287</v>
      </c>
      <c r="B394" s="260" t="s">
        <v>796</v>
      </c>
    </row>
    <row r="395" spans="1:3" ht="28.8">
      <c r="A395" s="11">
        <v>42289</v>
      </c>
      <c r="B395" s="6" t="s">
        <v>797</v>
      </c>
      <c r="C395" t="s">
        <v>799</v>
      </c>
    </row>
    <row r="396" spans="1:3">
      <c r="B396" s="6" t="s">
        <v>798</v>
      </c>
      <c r="C396" t="s">
        <v>800</v>
      </c>
    </row>
    <row r="397" spans="1:3">
      <c r="B397" s="6" t="s">
        <v>801</v>
      </c>
    </row>
    <row r="398" spans="1:3" ht="28.8">
      <c r="A398" s="11">
        <v>42290</v>
      </c>
      <c r="B398" s="6" t="s">
        <v>803</v>
      </c>
      <c r="C398" t="s">
        <v>804</v>
      </c>
    </row>
    <row r="399" spans="1:3">
      <c r="B399" s="6" t="s">
        <v>802</v>
      </c>
    </row>
    <row r="400" spans="1:3" ht="28.8">
      <c r="B400" s="6" t="s">
        <v>805</v>
      </c>
      <c r="C400" t="s">
        <v>806</v>
      </c>
    </row>
    <row r="401" spans="1:3">
      <c r="B401" s="6" t="s">
        <v>807</v>
      </c>
      <c r="C401" t="s">
        <v>808</v>
      </c>
    </row>
    <row r="402" spans="1:3">
      <c r="B402" s="6" t="s">
        <v>809</v>
      </c>
    </row>
    <row r="403" spans="1:3">
      <c r="B403" s="6" t="s">
        <v>811</v>
      </c>
      <c r="C403" t="s">
        <v>810</v>
      </c>
    </row>
    <row r="404" spans="1:3" ht="28.8">
      <c r="A404" s="11">
        <v>42291</v>
      </c>
      <c r="B404" s="6" t="s">
        <v>813</v>
      </c>
      <c r="C404" t="s">
        <v>812</v>
      </c>
    </row>
    <row r="405" spans="1:3" ht="28.8">
      <c r="B405" s="6" t="s">
        <v>919</v>
      </c>
    </row>
    <row r="406" spans="1:3" ht="28.8">
      <c r="B406" s="271" t="s">
        <v>920</v>
      </c>
    </row>
    <row r="407" spans="1:3">
      <c r="B407" s="272" t="s">
        <v>816</v>
      </c>
      <c r="C407" s="257" t="s">
        <v>817</v>
      </c>
    </row>
    <row r="408" spans="1:3">
      <c r="B408" s="260" t="s">
        <v>818</v>
      </c>
    </row>
    <row r="409" spans="1:3" ht="28.8">
      <c r="B409" s="6" t="s">
        <v>819</v>
      </c>
    </row>
    <row r="410" spans="1:3">
      <c r="B410" t="s">
        <v>820</v>
      </c>
      <c r="C410" s="257" t="s">
        <v>821</v>
      </c>
    </row>
    <row r="411" spans="1:3">
      <c r="B411" t="s">
        <v>822</v>
      </c>
    </row>
    <row r="412" spans="1:3">
      <c r="B412" t="s">
        <v>823</v>
      </c>
    </row>
    <row r="413" spans="1:3">
      <c r="B413" t="s">
        <v>824</v>
      </c>
    </row>
    <row r="414" spans="1:3">
      <c r="B414" t="s">
        <v>825</v>
      </c>
    </row>
    <row r="415" spans="1:3">
      <c r="B415" s="273" t="s">
        <v>826</v>
      </c>
    </row>
    <row r="416" spans="1:3" ht="98.1" customHeight="1">
      <c r="B416" s="1" t="s">
        <v>827</v>
      </c>
      <c r="C416" s="7" t="s">
        <v>828</v>
      </c>
    </row>
    <row r="418" spans="1:3" ht="115.2">
      <c r="B418" s="1" t="s">
        <v>829</v>
      </c>
      <c r="C418" s="7" t="s">
        <v>830</v>
      </c>
    </row>
    <row r="419" spans="1:3">
      <c r="B419" t="s">
        <v>831</v>
      </c>
      <c r="C419" s="10"/>
    </row>
    <row r="420" spans="1:3">
      <c r="B420" t="s">
        <v>858</v>
      </c>
    </row>
    <row r="421" spans="1:3">
      <c r="B421" t="s">
        <v>832</v>
      </c>
      <c r="C421" s="257" t="s">
        <v>917</v>
      </c>
    </row>
    <row r="422" spans="1:3">
      <c r="B422" t="s">
        <v>833</v>
      </c>
      <c r="C422" s="257" t="s">
        <v>834</v>
      </c>
    </row>
    <row r="424" spans="1:3">
      <c r="A424" s="11">
        <v>42296</v>
      </c>
      <c r="B424" t="s">
        <v>835</v>
      </c>
      <c r="C424">
        <f>1500000/580</f>
        <v>2586.2068965517242</v>
      </c>
    </row>
    <row r="425" spans="1:3" ht="41.4">
      <c r="A425" s="11">
        <v>42297</v>
      </c>
      <c r="B425" t="s">
        <v>836</v>
      </c>
      <c r="C425" s="277" t="s">
        <v>876</v>
      </c>
    </row>
    <row r="427" spans="1:3" ht="28.8">
      <c r="A427">
        <v>20</v>
      </c>
      <c r="B427" t="s">
        <v>837</v>
      </c>
      <c r="C427" s="6" t="s">
        <v>838</v>
      </c>
    </row>
    <row r="429" spans="1:3" ht="57.6">
      <c r="C429" s="6" t="s">
        <v>839</v>
      </c>
    </row>
    <row r="430" spans="1:3" ht="57.6">
      <c r="A430" s="11">
        <v>42298</v>
      </c>
      <c r="B430" s="259" t="s">
        <v>840</v>
      </c>
      <c r="C430" s="274" t="s">
        <v>841</v>
      </c>
    </row>
    <row r="431" spans="1:3">
      <c r="B431" t="s">
        <v>842</v>
      </c>
      <c r="C431" t="s">
        <v>843</v>
      </c>
    </row>
    <row r="432" spans="1:3">
      <c r="B432" t="s">
        <v>844</v>
      </c>
      <c r="C432" s="161" t="s">
        <v>845</v>
      </c>
    </row>
    <row r="434" spans="1:3">
      <c r="B434" t="s">
        <v>846</v>
      </c>
      <c r="C434" t="s">
        <v>847</v>
      </c>
    </row>
    <row r="435" spans="1:3" ht="28.8">
      <c r="C435" s="6" t="s">
        <v>848</v>
      </c>
    </row>
    <row r="436" spans="1:3">
      <c r="B436" t="s">
        <v>853</v>
      </c>
      <c r="C436" t="s">
        <v>849</v>
      </c>
    </row>
    <row r="437" spans="1:3">
      <c r="A437" s="11">
        <v>42299</v>
      </c>
      <c r="C437" s="160" t="s">
        <v>850</v>
      </c>
    </row>
    <row r="438" spans="1:3" ht="33.6" customHeight="1">
      <c r="B438" s="275" t="s">
        <v>851</v>
      </c>
      <c r="C438" t="s">
        <v>863</v>
      </c>
    </row>
    <row r="439" spans="1:3">
      <c r="B439" t="s">
        <v>852</v>
      </c>
    </row>
    <row r="442" spans="1:3" ht="115.2">
      <c r="A442" s="1" t="s">
        <v>854</v>
      </c>
      <c r="B442" s="7" t="s">
        <v>888</v>
      </c>
      <c r="C442" s="276" t="s">
        <v>864</v>
      </c>
    </row>
    <row r="443" spans="1:3">
      <c r="B443" t="s">
        <v>857</v>
      </c>
    </row>
    <row r="444" spans="1:3">
      <c r="B444" s="161" t="s">
        <v>866</v>
      </c>
    </row>
    <row r="445" spans="1:3" ht="28.8">
      <c r="B445" s="6" t="s">
        <v>855</v>
      </c>
    </row>
    <row r="446" spans="1:3">
      <c r="B446" t="s">
        <v>856</v>
      </c>
    </row>
    <row r="447" spans="1:3">
      <c r="A447" s="11">
        <v>42308</v>
      </c>
      <c r="B447" t="s">
        <v>859</v>
      </c>
    </row>
    <row r="448" spans="1:3">
      <c r="B448" t="s">
        <v>860</v>
      </c>
    </row>
    <row r="449" spans="1:4" ht="100.8">
      <c r="A449" s="12" t="s">
        <v>865</v>
      </c>
      <c r="B449" s="7" t="s">
        <v>887</v>
      </c>
      <c r="C449" s="6" t="s">
        <v>867</v>
      </c>
    </row>
    <row r="450" spans="1:4" ht="57.6">
      <c r="A450" s="1" t="s">
        <v>868</v>
      </c>
      <c r="B450" s="7" t="s">
        <v>881</v>
      </c>
      <c r="C450" s="6" t="s">
        <v>886</v>
      </c>
    </row>
    <row r="451" spans="1:4" ht="57.6">
      <c r="A451" t="s">
        <v>872</v>
      </c>
      <c r="B451" s="6" t="s">
        <v>873</v>
      </c>
      <c r="C451" s="1" t="s">
        <v>877</v>
      </c>
    </row>
    <row r="452" spans="1:4">
      <c r="B452" t="s">
        <v>882</v>
      </c>
    </row>
    <row r="453" spans="1:4" ht="28.8">
      <c r="B453" s="6" t="s">
        <v>883</v>
      </c>
      <c r="C453" t="s">
        <v>884</v>
      </c>
    </row>
    <row r="457" spans="1:4" ht="28.8">
      <c r="A457" s="11">
        <v>42325</v>
      </c>
      <c r="B457" s="6" t="s">
        <v>861</v>
      </c>
      <c r="C457" s="160" t="s">
        <v>862</v>
      </c>
      <c r="D457" s="15"/>
    </row>
    <row r="458" spans="1:4" ht="43.2">
      <c r="B458" s="1" t="s">
        <v>870</v>
      </c>
      <c r="C458" s="6" t="s">
        <v>869</v>
      </c>
    </row>
    <row r="459" spans="1:4" ht="259.2">
      <c r="C459" s="6" t="s">
        <v>871</v>
      </c>
    </row>
    <row r="460" spans="1:4">
      <c r="A460" t="s">
        <v>874</v>
      </c>
      <c r="B460" s="6" t="s">
        <v>875</v>
      </c>
      <c r="C460" s="278"/>
    </row>
    <row r="461" spans="1:4" ht="57.6">
      <c r="B461" s="7" t="s">
        <v>889</v>
      </c>
      <c r="C461" s="6" t="s">
        <v>878</v>
      </c>
    </row>
    <row r="462" spans="1:4">
      <c r="B462" t="s">
        <v>879</v>
      </c>
      <c r="C462" s="6" t="s">
        <v>880</v>
      </c>
    </row>
    <row r="464" spans="1:4" ht="28.8">
      <c r="A464" t="s">
        <v>874</v>
      </c>
      <c r="B464" s="6" t="s">
        <v>885</v>
      </c>
    </row>
    <row r="465" spans="1:4" ht="28.8">
      <c r="A465" s="11" t="s">
        <v>892</v>
      </c>
      <c r="B465" s="6" t="s">
        <v>890</v>
      </c>
      <c r="C465" t="s">
        <v>891</v>
      </c>
    </row>
    <row r="466" spans="1:4">
      <c r="B466" s="1" t="s">
        <v>893</v>
      </c>
      <c r="C466" s="6" t="s">
        <v>894</v>
      </c>
    </row>
    <row r="467" spans="1:4">
      <c r="B467" t="s">
        <v>898</v>
      </c>
      <c r="C467" t="s">
        <v>897</v>
      </c>
    </row>
    <row r="468" spans="1:4">
      <c r="B468" t="s">
        <v>895</v>
      </c>
      <c r="C468" s="1" t="s">
        <v>896</v>
      </c>
    </row>
    <row r="469" spans="1:4">
      <c r="B469" t="s">
        <v>899</v>
      </c>
    </row>
    <row r="470" spans="1:4">
      <c r="B470" t="s">
        <v>900</v>
      </c>
    </row>
    <row r="471" spans="1:4">
      <c r="A471" s="279">
        <v>42338</v>
      </c>
      <c r="B471" t="s">
        <v>901</v>
      </c>
    </row>
    <row r="472" spans="1:4" ht="28.8">
      <c r="B472" s="6" t="s">
        <v>902</v>
      </c>
      <c r="C472" t="s">
        <v>903</v>
      </c>
    </row>
    <row r="473" spans="1:4">
      <c r="B473" t="s">
        <v>904</v>
      </c>
      <c r="C473" t="s">
        <v>905</v>
      </c>
    </row>
    <row r="474" spans="1:4" ht="28.8">
      <c r="A474" t="s">
        <v>906</v>
      </c>
      <c r="B474" s="6" t="s">
        <v>907</v>
      </c>
    </row>
    <row r="475" spans="1:4">
      <c r="B475" t="s">
        <v>908</v>
      </c>
    </row>
    <row r="476" spans="1:4">
      <c r="B476" s="6" t="s">
        <v>909</v>
      </c>
    </row>
    <row r="477" spans="1:4">
      <c r="B477" t="s">
        <v>910</v>
      </c>
    </row>
    <row r="478" spans="1:4" ht="43.2">
      <c r="B478" s="6" t="s">
        <v>911</v>
      </c>
    </row>
    <row r="479" spans="1:4">
      <c r="B479" t="s">
        <v>912</v>
      </c>
    </row>
    <row r="480" spans="1:4" ht="59.1" customHeight="1">
      <c r="B480" s="7" t="s">
        <v>913</v>
      </c>
      <c r="C480" s="6" t="s">
        <v>914</v>
      </c>
      <c r="D480" s="6"/>
    </row>
    <row r="481" spans="1:4" ht="28.8">
      <c r="A481" s="11">
        <v>42332</v>
      </c>
      <c r="B481" s="6" t="s">
        <v>915</v>
      </c>
    </row>
    <row r="482" spans="1:4">
      <c r="A482" s="11">
        <v>42332</v>
      </c>
      <c r="B482" t="s">
        <v>916</v>
      </c>
    </row>
    <row r="483" spans="1:4" ht="43.2">
      <c r="A483" t="s">
        <v>921</v>
      </c>
      <c r="B483" s="6" t="s">
        <v>922</v>
      </c>
    </row>
    <row r="484" spans="1:4">
      <c r="B484" t="s">
        <v>923</v>
      </c>
    </row>
    <row r="485" spans="1:4" ht="115.2">
      <c r="B485" t="s">
        <v>925</v>
      </c>
      <c r="C485" s="6" t="s">
        <v>926</v>
      </c>
    </row>
    <row r="486" spans="1:4">
      <c r="B486" t="s">
        <v>924</v>
      </c>
    </row>
    <row r="487" spans="1:4" ht="28.8">
      <c r="A487" t="s">
        <v>927</v>
      </c>
      <c r="B487" t="s">
        <v>928</v>
      </c>
      <c r="C487" s="6" t="s">
        <v>930</v>
      </c>
      <c r="D487" t="s">
        <v>931</v>
      </c>
    </row>
    <row r="488" spans="1:4">
      <c r="B488" t="s">
        <v>929</v>
      </c>
    </row>
    <row r="489" spans="1:4" ht="409.6">
      <c r="B489" t="s">
        <v>932</v>
      </c>
      <c r="C489" t="s">
        <v>933</v>
      </c>
      <c r="D489" s="280" t="s">
        <v>935</v>
      </c>
    </row>
    <row r="490" spans="1:4" ht="115.2">
      <c r="A490" s="1" t="s">
        <v>934</v>
      </c>
      <c r="B490" s="7" t="s">
        <v>936</v>
      </c>
      <c r="C490" s="7" t="s">
        <v>937</v>
      </c>
    </row>
    <row r="491" spans="1:4" ht="28.8">
      <c r="A491" t="s">
        <v>938</v>
      </c>
      <c r="B491" s="6" t="s">
        <v>939</v>
      </c>
      <c r="C491" s="6" t="s">
        <v>944</v>
      </c>
    </row>
    <row r="492" spans="1:4">
      <c r="A492" t="s">
        <v>940</v>
      </c>
      <c r="B492" t="s">
        <v>941</v>
      </c>
    </row>
    <row r="493" spans="1:4">
      <c r="A493" t="s">
        <v>942</v>
      </c>
      <c r="B493" t="s">
        <v>943</v>
      </c>
    </row>
    <row r="494" spans="1:4">
      <c r="A494" t="s">
        <v>942</v>
      </c>
      <c r="B494" t="s">
        <v>945</v>
      </c>
    </row>
    <row r="495" spans="1:4">
      <c r="B495" t="s">
        <v>946</v>
      </c>
    </row>
    <row r="496" spans="1:4">
      <c r="B496" t="s">
        <v>947</v>
      </c>
    </row>
    <row r="497" spans="1:3">
      <c r="B497" t="s">
        <v>948</v>
      </c>
    </row>
    <row r="498" spans="1:3" ht="28.8">
      <c r="B498" s="6" t="s">
        <v>950</v>
      </c>
      <c r="C498" s="161" t="s">
        <v>949</v>
      </c>
    </row>
    <row r="499" spans="1:3" ht="28.8">
      <c r="A499" t="s">
        <v>951</v>
      </c>
      <c r="B499" s="160" t="s">
        <v>952</v>
      </c>
    </row>
    <row r="500" spans="1:3" ht="43.2">
      <c r="A500" s="1" t="s">
        <v>953</v>
      </c>
      <c r="B500" s="7" t="s">
        <v>954</v>
      </c>
      <c r="C500" s="7" t="s">
        <v>955</v>
      </c>
    </row>
    <row r="501" spans="1:3">
      <c r="A501" t="s">
        <v>956</v>
      </c>
      <c r="B501" s="161" t="s">
        <v>957</v>
      </c>
    </row>
    <row r="502" spans="1:3">
      <c r="B502" t="s">
        <v>958</v>
      </c>
      <c r="C502" t="s">
        <v>959</v>
      </c>
    </row>
    <row r="503" spans="1:3">
      <c r="A503" t="s">
        <v>960</v>
      </c>
      <c r="B503" t="s">
        <v>981</v>
      </c>
      <c r="C503" t="s">
        <v>966</v>
      </c>
    </row>
    <row r="504" spans="1:3">
      <c r="A504" t="s">
        <v>962</v>
      </c>
      <c r="B504" t="s">
        <v>961</v>
      </c>
      <c r="C504" t="s">
        <v>963</v>
      </c>
    </row>
    <row r="505" spans="1:3">
      <c r="B505" t="s">
        <v>964</v>
      </c>
      <c r="C505" t="s">
        <v>965</v>
      </c>
    </row>
    <row r="506" spans="1:3">
      <c r="B506" t="s">
        <v>967</v>
      </c>
      <c r="C506" t="s">
        <v>968</v>
      </c>
    </row>
    <row r="507" spans="1:3" ht="28.8">
      <c r="B507" s="6" t="s">
        <v>969</v>
      </c>
      <c r="C507" t="s">
        <v>970</v>
      </c>
    </row>
    <row r="508" spans="1:3" ht="28.8">
      <c r="B508" s="6" t="s">
        <v>971</v>
      </c>
    </row>
    <row r="509" spans="1:3" ht="18">
      <c r="B509" s="281" t="s">
        <v>972</v>
      </c>
    </row>
    <row r="510" spans="1:3" ht="28.8">
      <c r="B510" s="6" t="s">
        <v>973</v>
      </c>
    </row>
    <row r="511" spans="1:3">
      <c r="B511" s="161" t="s">
        <v>974</v>
      </c>
    </row>
    <row r="512" spans="1:3">
      <c r="B512" t="s">
        <v>975</v>
      </c>
    </row>
    <row r="513" spans="1:3">
      <c r="A513" t="s">
        <v>978</v>
      </c>
      <c r="B513" t="s">
        <v>976</v>
      </c>
      <c r="C513" s="161" t="s">
        <v>977</v>
      </c>
    </row>
    <row r="514" spans="1:3">
      <c r="B514" t="s">
        <v>979</v>
      </c>
    </row>
    <row r="516" spans="1:3">
      <c r="B516" t="s">
        <v>980</v>
      </c>
      <c r="C516" s="161" t="s">
        <v>982</v>
      </c>
    </row>
    <row r="518" spans="1:3" s="161" customFormat="1">
      <c r="A518" s="161" t="s">
        <v>983</v>
      </c>
      <c r="B518" s="161" t="s">
        <v>984</v>
      </c>
    </row>
    <row r="519" spans="1:3" ht="28.8">
      <c r="B519" s="160" t="s">
        <v>985</v>
      </c>
      <c r="C519">
        <f>12000*14*3</f>
        <v>504000</v>
      </c>
    </row>
    <row r="520" spans="1:3">
      <c r="B520" t="s">
        <v>986</v>
      </c>
    </row>
    <row r="521" spans="1:3" ht="28.8">
      <c r="B521" s="6" t="s">
        <v>987</v>
      </c>
    </row>
    <row r="522" spans="1:3" ht="36.6">
      <c r="B522" s="6" t="s">
        <v>990</v>
      </c>
      <c r="C522" s="282" t="s">
        <v>988</v>
      </c>
    </row>
    <row r="523" spans="1:3" ht="72">
      <c r="B523" t="s">
        <v>991</v>
      </c>
      <c r="C523" s="6" t="s">
        <v>989</v>
      </c>
    </row>
    <row r="524" spans="1:3">
      <c r="B524" t="s">
        <v>992</v>
      </c>
    </row>
    <row r="525" spans="1:3">
      <c r="B525" t="s">
        <v>993</v>
      </c>
    </row>
    <row r="526" spans="1:3">
      <c r="B526" t="s">
        <v>994</v>
      </c>
      <c r="C526" t="s">
        <v>995</v>
      </c>
    </row>
    <row r="527" spans="1:3">
      <c r="A527" s="9" t="s">
        <v>996</v>
      </c>
      <c r="B527" s="160" t="s">
        <v>997</v>
      </c>
    </row>
    <row r="528" spans="1:3">
      <c r="B528" t="s">
        <v>998</v>
      </c>
    </row>
    <row r="529" spans="1:4">
      <c r="B529" t="s">
        <v>999</v>
      </c>
      <c r="C529" s="6" t="s">
        <v>1000</v>
      </c>
    </row>
    <row r="530" spans="1:4">
      <c r="C530" t="s">
        <v>1001</v>
      </c>
      <c r="D530" t="s">
        <v>1002</v>
      </c>
    </row>
    <row r="531" spans="1:4" ht="57.6">
      <c r="C531" t="s">
        <v>1003</v>
      </c>
      <c r="D531" s="255" t="s">
        <v>1004</v>
      </c>
    </row>
    <row r="532" spans="1:4">
      <c r="B532" s="255" t="s">
        <v>1005</v>
      </c>
      <c r="C532" s="161" t="s">
        <v>526</v>
      </c>
    </row>
    <row r="533" spans="1:4" ht="28.8">
      <c r="B533" s="160" t="s">
        <v>1006</v>
      </c>
    </row>
    <row r="534" spans="1:4" ht="86.4">
      <c r="A534" t="s">
        <v>1007</v>
      </c>
      <c r="B534" s="1" t="s">
        <v>1008</v>
      </c>
      <c r="C534" s="7" t="s">
        <v>1009</v>
      </c>
    </row>
    <row r="535" spans="1:4" ht="28.8">
      <c r="B535" s="7" t="s">
        <v>1010</v>
      </c>
      <c r="C535" s="7" t="s">
        <v>1014</v>
      </c>
      <c r="D535" s="1" t="s">
        <v>1011</v>
      </c>
    </row>
    <row r="536" spans="1:4" ht="57.6">
      <c r="C536" s="9" t="s">
        <v>1012</v>
      </c>
      <c r="D536" s="6" t="s">
        <v>1013</v>
      </c>
    </row>
    <row r="537" spans="1:4" ht="57.6">
      <c r="A537" s="1" t="s">
        <v>1017</v>
      </c>
      <c r="B537" s="160" t="s">
        <v>1026</v>
      </c>
      <c r="C537" s="161" t="s">
        <v>1016</v>
      </c>
    </row>
    <row r="539" spans="1:4">
      <c r="A539" t="s">
        <v>1015</v>
      </c>
      <c r="B539" t="s">
        <v>1018</v>
      </c>
    </row>
    <row r="540" spans="1:4">
      <c r="B540" t="s">
        <v>1019</v>
      </c>
    </row>
    <row r="541" spans="1:4">
      <c r="B541" t="s">
        <v>1020</v>
      </c>
      <c r="C541" s="252" t="s">
        <v>1021</v>
      </c>
    </row>
    <row r="542" spans="1:4">
      <c r="B542" t="s">
        <v>1022</v>
      </c>
    </row>
    <row r="543" spans="1:4" ht="57.6">
      <c r="B543" s="255" t="s">
        <v>1023</v>
      </c>
      <c r="C543" t="s">
        <v>1025</v>
      </c>
    </row>
    <row r="545" spans="1:3" ht="28.8">
      <c r="B545" s="255" t="s">
        <v>1099</v>
      </c>
      <c r="C545" t="s">
        <v>1024</v>
      </c>
    </row>
    <row r="546" spans="1:3">
      <c r="B546" t="s">
        <v>1027</v>
      </c>
    </row>
    <row r="547" spans="1:3" ht="129.6">
      <c r="B547" s="255" t="s">
        <v>1029</v>
      </c>
      <c r="C547" s="6" t="s">
        <v>1028</v>
      </c>
    </row>
    <row r="548" spans="1:3" ht="409.6">
      <c r="B548" s="1" t="s">
        <v>1030</v>
      </c>
      <c r="C548" s="160" t="s">
        <v>1031</v>
      </c>
    </row>
    <row r="549" spans="1:3" ht="33.9" customHeight="1">
      <c r="B549" s="7" t="s">
        <v>1033</v>
      </c>
      <c r="C549" s="255" t="s">
        <v>1032</v>
      </c>
    </row>
    <row r="550" spans="1:3">
      <c r="B550" t="s">
        <v>1034</v>
      </c>
    </row>
    <row r="551" spans="1:3">
      <c r="B551" t="s">
        <v>1035</v>
      </c>
    </row>
    <row r="552" spans="1:3">
      <c r="B552" t="s">
        <v>221</v>
      </c>
    </row>
    <row r="553" spans="1:3">
      <c r="A553" t="s">
        <v>1036</v>
      </c>
      <c r="B553" s="1" t="s">
        <v>1037</v>
      </c>
      <c r="C553" s="6" t="s">
        <v>1038</v>
      </c>
    </row>
    <row r="554" spans="1:3" ht="28.8">
      <c r="B554" s="7" t="s">
        <v>1039</v>
      </c>
    </row>
    <row r="555" spans="1:3">
      <c r="B555" s="255" t="s">
        <v>221</v>
      </c>
      <c r="C555" s="9" t="s">
        <v>1049</v>
      </c>
    </row>
    <row r="556" spans="1:3">
      <c r="B556" t="s">
        <v>1040</v>
      </c>
      <c r="C556" t="s">
        <v>1041</v>
      </c>
    </row>
    <row r="557" spans="1:3">
      <c r="B557" t="s">
        <v>1042</v>
      </c>
    </row>
    <row r="558" spans="1:3" ht="28.8">
      <c r="A558" t="s">
        <v>1043</v>
      </c>
      <c r="B558" s="160" t="s">
        <v>1044</v>
      </c>
    </row>
    <row r="559" spans="1:3">
      <c r="B559" t="s">
        <v>1045</v>
      </c>
    </row>
    <row r="560" spans="1:3">
      <c r="B560" t="s">
        <v>1046</v>
      </c>
      <c r="C560">
        <f>75*655</f>
        <v>49125</v>
      </c>
    </row>
    <row r="561" spans="1:3">
      <c r="A561" t="s">
        <v>1050</v>
      </c>
      <c r="B561" t="s">
        <v>1047</v>
      </c>
    </row>
    <row r="562" spans="1:3">
      <c r="B562" t="s">
        <v>1048</v>
      </c>
    </row>
    <row r="563" spans="1:3" ht="43.2">
      <c r="B563" s="160" t="s">
        <v>1056</v>
      </c>
      <c r="C563" s="9" t="s">
        <v>1049</v>
      </c>
    </row>
    <row r="564" spans="1:3">
      <c r="B564" t="s">
        <v>1051</v>
      </c>
    </row>
    <row r="565" spans="1:3">
      <c r="B565" t="s">
        <v>1052</v>
      </c>
    </row>
    <row r="566" spans="1:3">
      <c r="B566" t="s">
        <v>1053</v>
      </c>
      <c r="C566" s="161" t="s">
        <v>1054</v>
      </c>
    </row>
    <row r="567" spans="1:3">
      <c r="B567" t="s">
        <v>1055</v>
      </c>
    </row>
    <row r="568" spans="1:3">
      <c r="A568" t="s">
        <v>1057</v>
      </c>
      <c r="B568" s="1" t="s">
        <v>1058</v>
      </c>
      <c r="C568" s="6" t="s">
        <v>1059</v>
      </c>
    </row>
    <row r="569" spans="1:3">
      <c r="B569" t="s">
        <v>1060</v>
      </c>
      <c r="C569" t="s">
        <v>1061</v>
      </c>
    </row>
    <row r="570" spans="1:3" ht="28.8">
      <c r="B570" s="6" t="s">
        <v>1062</v>
      </c>
    </row>
    <row r="571" spans="1:3" ht="43.2">
      <c r="A571" s="1" t="s">
        <v>1063</v>
      </c>
      <c r="B571" s="1" t="s">
        <v>1064</v>
      </c>
      <c r="C571" s="160" t="s">
        <v>1065</v>
      </c>
    </row>
    <row r="572" spans="1:3">
      <c r="A572" t="s">
        <v>1066</v>
      </c>
      <c r="B572" t="s">
        <v>1067</v>
      </c>
      <c r="C572" t="s">
        <v>1068</v>
      </c>
    </row>
    <row r="573" spans="1:3">
      <c r="B573" t="s">
        <v>1069</v>
      </c>
    </row>
    <row r="574" spans="1:3">
      <c r="A574" t="s">
        <v>1070</v>
      </c>
      <c r="B574" t="s">
        <v>1071</v>
      </c>
    </row>
    <row r="575" spans="1:3" ht="57.6">
      <c r="B575" s="255" t="s">
        <v>1101</v>
      </c>
      <c r="C575" s="7" t="s">
        <v>1072</v>
      </c>
    </row>
    <row r="576" spans="1:3">
      <c r="B576" s="161" t="s">
        <v>1073</v>
      </c>
    </row>
    <row r="577" spans="1:3">
      <c r="A577" s="283">
        <v>43101</v>
      </c>
      <c r="B577" t="s">
        <v>1074</v>
      </c>
    </row>
    <row r="578" spans="1:3">
      <c r="B578" t="s">
        <v>1075</v>
      </c>
    </row>
    <row r="579" spans="1:3">
      <c r="B579" t="s">
        <v>1084</v>
      </c>
    </row>
    <row r="580" spans="1:3">
      <c r="B580" t="s">
        <v>1076</v>
      </c>
    </row>
    <row r="582" spans="1:3">
      <c r="B582" t="s">
        <v>1077</v>
      </c>
    </row>
    <row r="584" spans="1:3">
      <c r="A584" t="s">
        <v>1083</v>
      </c>
    </row>
    <row r="587" spans="1:3">
      <c r="B587" t="s">
        <v>1078</v>
      </c>
    </row>
    <row r="588" spans="1:3">
      <c r="A588" t="s">
        <v>1079</v>
      </c>
      <c r="B588" t="s">
        <v>1080</v>
      </c>
    </row>
    <row r="589" spans="1:3" ht="28.8">
      <c r="B589" t="s">
        <v>1081</v>
      </c>
      <c r="C589" s="6" t="s">
        <v>1082</v>
      </c>
    </row>
    <row r="591" spans="1:3" ht="43.2">
      <c r="B591" s="7" t="s">
        <v>1085</v>
      </c>
      <c r="C591" s="7" t="s">
        <v>1086</v>
      </c>
    </row>
    <row r="592" spans="1:3" ht="57.6">
      <c r="B592" t="s">
        <v>1087</v>
      </c>
      <c r="C592" s="255" t="s">
        <v>1088</v>
      </c>
    </row>
    <row r="593" spans="1:4">
      <c r="B593" t="s">
        <v>1102</v>
      </c>
    </row>
    <row r="594" spans="1:4" ht="28.8">
      <c r="B594" s="161" t="s">
        <v>1089</v>
      </c>
      <c r="C594" s="160" t="s">
        <v>1090</v>
      </c>
    </row>
    <row r="595" spans="1:4" ht="28.8">
      <c r="A595" t="s">
        <v>1091</v>
      </c>
      <c r="B595" s="160" t="s">
        <v>1100</v>
      </c>
    </row>
    <row r="596" spans="1:4" ht="28.8">
      <c r="B596" s="6" t="s">
        <v>1092</v>
      </c>
    </row>
    <row r="597" spans="1:4">
      <c r="B597" s="6" t="s">
        <v>221</v>
      </c>
    </row>
    <row r="598" spans="1:4">
      <c r="B598" t="s">
        <v>1093</v>
      </c>
      <c r="C598" s="161" t="s">
        <v>380</v>
      </c>
    </row>
    <row r="599" spans="1:4" ht="103.5" customHeight="1">
      <c r="A599" s="279">
        <v>42395</v>
      </c>
      <c r="B599" s="7" t="s">
        <v>1098</v>
      </c>
      <c r="C599" s="7" t="s">
        <v>1097</v>
      </c>
      <c r="D599" s="7" t="s">
        <v>1096</v>
      </c>
    </row>
    <row r="600" spans="1:4">
      <c r="B600" t="s">
        <v>1103</v>
      </c>
      <c r="D600" t="s">
        <v>1095</v>
      </c>
    </row>
    <row r="601" spans="1:4">
      <c r="A601" s="279">
        <v>42396</v>
      </c>
      <c r="B601" t="s">
        <v>1104</v>
      </c>
      <c r="D601" t="s">
        <v>1094</v>
      </c>
    </row>
    <row r="602" spans="1:4">
      <c r="B602" t="s">
        <v>1105</v>
      </c>
    </row>
    <row r="603" spans="1:4" ht="28.8">
      <c r="B603" s="6" t="s">
        <v>1106</v>
      </c>
    </row>
    <row r="604" spans="1:4">
      <c r="B604" t="s">
        <v>1107</v>
      </c>
    </row>
    <row r="605" spans="1:4">
      <c r="B605" t="s">
        <v>1108</v>
      </c>
    </row>
    <row r="606" spans="1:4" ht="28.8">
      <c r="B606" s="6" t="s">
        <v>1109</v>
      </c>
    </row>
    <row r="607" spans="1:4">
      <c r="B607" t="s">
        <v>1110</v>
      </c>
    </row>
    <row r="608" spans="1:4">
      <c r="A608" t="s">
        <v>1111</v>
      </c>
      <c r="B608" t="s">
        <v>1112</v>
      </c>
    </row>
    <row r="609" spans="1:3">
      <c r="B609" t="s">
        <v>1113</v>
      </c>
    </row>
    <row r="610" spans="1:3">
      <c r="A610" t="s">
        <v>1114</v>
      </c>
      <c r="B610" t="s">
        <v>1115</v>
      </c>
    </row>
    <row r="611" spans="1:3">
      <c r="A611" t="s">
        <v>1116</v>
      </c>
      <c r="B611" t="s">
        <v>1117</v>
      </c>
    </row>
    <row r="612" spans="1:3">
      <c r="B612" t="s">
        <v>1118</v>
      </c>
    </row>
    <row r="613" spans="1:3">
      <c r="B613" t="s">
        <v>1119</v>
      </c>
    </row>
    <row r="614" spans="1:3">
      <c r="B614" t="s">
        <v>1120</v>
      </c>
    </row>
    <row r="615" spans="1:3">
      <c r="B615" t="s">
        <v>1121</v>
      </c>
    </row>
    <row r="616" spans="1:3" ht="28.8">
      <c r="B616" s="6" t="s">
        <v>1122</v>
      </c>
    </row>
    <row r="617" spans="1:3">
      <c r="B617" t="s">
        <v>1123</v>
      </c>
    </row>
    <row r="618" spans="1:3" ht="115.2">
      <c r="A618" t="s">
        <v>1124</v>
      </c>
      <c r="B618" s="1" t="s">
        <v>1125</v>
      </c>
      <c r="C618" s="6" t="s">
        <v>1126</v>
      </c>
    </row>
    <row r="619" spans="1:3" ht="28.8">
      <c r="B619" s="6" t="s">
        <v>1127</v>
      </c>
      <c r="C619" s="1" t="s">
        <v>1128</v>
      </c>
    </row>
    <row r="620" spans="1:3">
      <c r="B620" t="s">
        <v>1129</v>
      </c>
    </row>
    <row r="621" spans="1:3">
      <c r="B621" t="s">
        <v>1130</v>
      </c>
    </row>
    <row r="622" spans="1:3">
      <c r="B622" s="161" t="s">
        <v>1131</v>
      </c>
      <c r="C622" s="161" t="s">
        <v>397</v>
      </c>
    </row>
    <row r="623" spans="1:3">
      <c r="B623" t="s">
        <v>1132</v>
      </c>
    </row>
    <row r="624" spans="1:3">
      <c r="A624" t="s">
        <v>1133</v>
      </c>
      <c r="B624" t="s">
        <v>1136</v>
      </c>
    </row>
    <row r="625" spans="1:8">
      <c r="B625" t="s">
        <v>1134</v>
      </c>
    </row>
    <row r="626" spans="1:8">
      <c r="A626" t="s">
        <v>1135</v>
      </c>
      <c r="B626" t="s">
        <v>1137</v>
      </c>
    </row>
    <row r="627" spans="1:8">
      <c r="B627" t="s">
        <v>1138</v>
      </c>
    </row>
    <row r="628" spans="1:8">
      <c r="B628" t="s">
        <v>1139</v>
      </c>
      <c r="C628" t="s">
        <v>1140</v>
      </c>
    </row>
    <row r="629" spans="1:8" ht="86.4">
      <c r="B629" t="s">
        <v>1141</v>
      </c>
      <c r="C629" s="6" t="s">
        <v>1142</v>
      </c>
    </row>
    <row r="630" spans="1:8">
      <c r="A630" t="s">
        <v>1144</v>
      </c>
      <c r="B630" t="s">
        <v>1143</v>
      </c>
    </row>
    <row r="631" spans="1:8">
      <c r="B631" t="s">
        <v>1145</v>
      </c>
    </row>
    <row r="632" spans="1:8" ht="28.8">
      <c r="A632" t="s">
        <v>1148</v>
      </c>
      <c r="B632" t="s">
        <v>1146</v>
      </c>
      <c r="C632" s="6" t="s">
        <v>1147</v>
      </c>
    </row>
    <row r="633" spans="1:8">
      <c r="B633" t="s">
        <v>1149</v>
      </c>
      <c r="C633" t="s">
        <v>1150</v>
      </c>
    </row>
    <row r="634" spans="1:8">
      <c r="A634" t="s">
        <v>1152</v>
      </c>
      <c r="B634" t="s">
        <v>1155</v>
      </c>
      <c r="C634" t="s">
        <v>1151</v>
      </c>
    </row>
    <row r="635" spans="1:8">
      <c r="B635" t="s">
        <v>1154</v>
      </c>
    </row>
    <row r="636" spans="1:8">
      <c r="B636" t="s">
        <v>1153</v>
      </c>
    </row>
    <row r="637" spans="1:8">
      <c r="B637" t="s">
        <v>1156</v>
      </c>
    </row>
    <row r="638" spans="1:8">
      <c r="B638" t="s">
        <v>1157</v>
      </c>
    </row>
    <row r="639" spans="1:8" ht="21">
      <c r="B639" s="284" t="s">
        <v>1158</v>
      </c>
      <c r="H639" t="s">
        <v>1165</v>
      </c>
    </row>
    <row r="640" spans="1:8">
      <c r="B640" t="s">
        <v>1159</v>
      </c>
    </row>
    <row r="641" spans="1:5">
      <c r="B641" t="s">
        <v>1160</v>
      </c>
    </row>
    <row r="642" spans="1:5">
      <c r="A642" t="s">
        <v>1161</v>
      </c>
      <c r="B642" t="s">
        <v>1162</v>
      </c>
    </row>
    <row r="643" spans="1:5" ht="100.8">
      <c r="B643" s="1" t="s">
        <v>1163</v>
      </c>
      <c r="C643" s="7" t="s">
        <v>1164</v>
      </c>
      <c r="D643" s="7" t="s">
        <v>1166</v>
      </c>
      <c r="E643" s="7"/>
    </row>
    <row r="644" spans="1:5">
      <c r="B644" t="s">
        <v>1167</v>
      </c>
    </row>
    <row r="645" spans="1:5">
      <c r="A645" t="s">
        <v>1168</v>
      </c>
      <c r="B645" s="161" t="s">
        <v>1169</v>
      </c>
    </row>
    <row r="646" spans="1:5">
      <c r="B646" s="161" t="s">
        <v>1171</v>
      </c>
    </row>
    <row r="647" spans="1:5" ht="28.8">
      <c r="B647" s="6" t="s">
        <v>1170</v>
      </c>
    </row>
    <row r="648" spans="1:5">
      <c r="B648" t="s">
        <v>1173</v>
      </c>
    </row>
    <row r="649" spans="1:5">
      <c r="B649" t="s">
        <v>1172</v>
      </c>
    </row>
    <row r="650" spans="1:5">
      <c r="B650" t="s">
        <v>1174</v>
      </c>
    </row>
    <row r="651" spans="1:5">
      <c r="B651" t="s">
        <v>1175</v>
      </c>
    </row>
    <row r="652" spans="1:5">
      <c r="A652" t="s">
        <v>1176</v>
      </c>
      <c r="B652" t="s">
        <v>1177</v>
      </c>
    </row>
    <row r="653" spans="1:5" ht="237.6" customHeight="1">
      <c r="A653" s="1" t="s">
        <v>1178</v>
      </c>
      <c r="B653" s="1" t="s">
        <v>1179</v>
      </c>
      <c r="C653" s="7" t="s">
        <v>1180</v>
      </c>
    </row>
    <row r="654" spans="1:5" ht="43.2">
      <c r="B654" s="7" t="s">
        <v>1181</v>
      </c>
    </row>
    <row r="655" spans="1:5">
      <c r="B655" t="s">
        <v>1182</v>
      </c>
    </row>
    <row r="656" spans="1:5">
      <c r="B656" t="s">
        <v>1183</v>
      </c>
    </row>
    <row r="657" spans="1:3">
      <c r="B657" t="s">
        <v>1184</v>
      </c>
    </row>
    <row r="658" spans="1:3">
      <c r="A658" t="s">
        <v>1185</v>
      </c>
      <c r="B658" t="s">
        <v>1186</v>
      </c>
    </row>
    <row r="660" spans="1:3" ht="28.8">
      <c r="B660" s="1" t="s">
        <v>1187</v>
      </c>
      <c r="C660" s="7" t="s">
        <v>1188</v>
      </c>
    </row>
    <row r="661" spans="1:3">
      <c r="B661" t="s">
        <v>1189</v>
      </c>
    </row>
    <row r="663" spans="1:3">
      <c r="B663" t="s">
        <v>1190</v>
      </c>
      <c r="C663" t="s">
        <v>1191</v>
      </c>
    </row>
    <row r="664" spans="1:3" ht="237.6" customHeight="1">
      <c r="A664" s="1" t="s">
        <v>1192</v>
      </c>
      <c r="B664" s="1" t="s">
        <v>1193</v>
      </c>
      <c r="C664" s="7" t="s">
        <v>1194</v>
      </c>
    </row>
    <row r="665" spans="1:3" ht="72">
      <c r="A665" s="1" t="s">
        <v>1198</v>
      </c>
      <c r="C665" s="6" t="s">
        <v>1195</v>
      </c>
    </row>
    <row r="666" spans="1:3" ht="100.8">
      <c r="C666" s="6" t="s">
        <v>1196</v>
      </c>
    </row>
    <row r="667" spans="1:3" ht="57.6">
      <c r="C667" s="7" t="s">
        <v>1197</v>
      </c>
    </row>
    <row r="668" spans="1:3" ht="86.4">
      <c r="A668" s="1" t="s">
        <v>1198</v>
      </c>
      <c r="B668" s="7" t="s">
        <v>1199</v>
      </c>
      <c r="C668" s="7" t="s">
        <v>1380</v>
      </c>
    </row>
    <row r="669" spans="1:3" ht="57.6">
      <c r="C669" s="7" t="s">
        <v>1200</v>
      </c>
    </row>
    <row r="670" spans="1:3">
      <c r="C670" s="7" t="s">
        <v>1201</v>
      </c>
    </row>
    <row r="671" spans="1:3">
      <c r="C671" s="7" t="s">
        <v>1202</v>
      </c>
    </row>
    <row r="672" spans="1:3" ht="86.4">
      <c r="C672" s="7" t="s">
        <v>1203</v>
      </c>
    </row>
    <row r="673" spans="1:3">
      <c r="C673" s="7" t="s">
        <v>1204</v>
      </c>
    </row>
    <row r="674" spans="1:3" ht="43.2">
      <c r="C674" s="7" t="s">
        <v>1205</v>
      </c>
    </row>
    <row r="675" spans="1:3" ht="72">
      <c r="C675" s="7" t="s">
        <v>1207</v>
      </c>
    </row>
    <row r="676" spans="1:3">
      <c r="A676" t="s">
        <v>1214</v>
      </c>
      <c r="B676" t="s">
        <v>1215</v>
      </c>
      <c r="C676" s="7"/>
    </row>
    <row r="677" spans="1:3">
      <c r="B677" s="161" t="s">
        <v>1206</v>
      </c>
      <c r="C677" s="7" t="s">
        <v>463</v>
      </c>
    </row>
    <row r="678" spans="1:3" ht="57.6">
      <c r="A678" s="1" t="s">
        <v>1208</v>
      </c>
      <c r="B678" s="6" t="s">
        <v>1213</v>
      </c>
    </row>
    <row r="680" spans="1:3" ht="28.8">
      <c r="B680" s="1" t="s">
        <v>1209</v>
      </c>
      <c r="C680" s="7" t="s">
        <v>1210</v>
      </c>
    </row>
    <row r="681" spans="1:3">
      <c r="B681" t="s">
        <v>1211</v>
      </c>
    </row>
    <row r="682" spans="1:3">
      <c r="B682" t="s">
        <v>1212</v>
      </c>
    </row>
    <row r="683" spans="1:3" ht="28.8">
      <c r="B683" s="6" t="s">
        <v>1217</v>
      </c>
      <c r="C683" s="161" t="s">
        <v>1216</v>
      </c>
    </row>
    <row r="684" spans="1:3" ht="28.8">
      <c r="B684" s="6" t="s">
        <v>1218</v>
      </c>
    </row>
    <row r="685" spans="1:3" ht="43.2">
      <c r="B685" s="236" t="s">
        <v>1219</v>
      </c>
    </row>
    <row r="686" spans="1:3" ht="57.6">
      <c r="A686" s="1" t="s">
        <v>1222</v>
      </c>
      <c r="B686" s="6" t="s">
        <v>1220</v>
      </c>
    </row>
    <row r="687" spans="1:3">
      <c r="B687" s="6" t="s">
        <v>1221</v>
      </c>
    </row>
    <row r="688" spans="1:3">
      <c r="B688" s="6" t="s">
        <v>1221</v>
      </c>
    </row>
    <row r="689" spans="1:3">
      <c r="B689" s="6" t="s">
        <v>1223</v>
      </c>
    </row>
    <row r="690" spans="1:3">
      <c r="B690" s="6" t="s">
        <v>1224</v>
      </c>
    </row>
    <row r="691" spans="1:3">
      <c r="B691" s="6" t="s">
        <v>1225</v>
      </c>
    </row>
    <row r="692" spans="1:3" ht="28.8">
      <c r="A692" t="s">
        <v>1226</v>
      </c>
      <c r="B692" s="6" t="s">
        <v>1227</v>
      </c>
    </row>
    <row r="693" spans="1:3">
      <c r="B693" s="6" t="s">
        <v>1228</v>
      </c>
    </row>
    <row r="694" spans="1:3">
      <c r="B694" s="6" t="s">
        <v>1332</v>
      </c>
    </row>
    <row r="695" spans="1:3">
      <c r="B695" s="6" t="s">
        <v>1229</v>
      </c>
    </row>
    <row r="696" spans="1:3">
      <c r="A696" t="s">
        <v>1230</v>
      </c>
      <c r="B696" s="160" t="s">
        <v>1231</v>
      </c>
    </row>
    <row r="698" spans="1:3" ht="116.1" customHeight="1">
      <c r="A698" t="s">
        <v>1232</v>
      </c>
      <c r="B698" s="7" t="s">
        <v>1234</v>
      </c>
      <c r="C698" s="7" t="s">
        <v>1233</v>
      </c>
    </row>
    <row r="699" spans="1:3" ht="43.2">
      <c r="B699" s="6" t="s">
        <v>1235</v>
      </c>
      <c r="C699" s="9" t="s">
        <v>397</v>
      </c>
    </row>
    <row r="700" spans="1:3" ht="28.8">
      <c r="A700" s="7" t="s">
        <v>1236</v>
      </c>
      <c r="B700" s="7" t="s">
        <v>1237</v>
      </c>
    </row>
    <row r="701" spans="1:3">
      <c r="A701" t="s">
        <v>1239</v>
      </c>
      <c r="B701" t="s">
        <v>1238</v>
      </c>
    </row>
    <row r="702" spans="1:3">
      <c r="B702" t="s">
        <v>1240</v>
      </c>
    </row>
    <row r="703" spans="1:3" ht="43.2">
      <c r="B703" s="6" t="s">
        <v>1241</v>
      </c>
    </row>
    <row r="704" spans="1:3" ht="43.2">
      <c r="B704" s="7" t="s">
        <v>1242</v>
      </c>
    </row>
    <row r="705" spans="1:5" ht="43.2">
      <c r="B705" s="7" t="s">
        <v>1243</v>
      </c>
    </row>
    <row r="706" spans="1:5" ht="72">
      <c r="B706" s="7" t="s">
        <v>1244</v>
      </c>
    </row>
    <row r="707" spans="1:5" ht="57.6">
      <c r="B707" s="7" t="s">
        <v>1246</v>
      </c>
    </row>
    <row r="708" spans="1:5">
      <c r="B708" s="255" t="s">
        <v>1245</v>
      </c>
    </row>
    <row r="709" spans="1:5" ht="100.8">
      <c r="A709" t="s">
        <v>1247</v>
      </c>
      <c r="B709" s="7" t="s">
        <v>1248</v>
      </c>
      <c r="C709" s="6" t="s">
        <v>1249</v>
      </c>
      <c r="D709" s="6"/>
      <c r="E709" s="236"/>
    </row>
    <row r="710" spans="1:5" ht="28.8">
      <c r="C710" s="6" t="s">
        <v>1250</v>
      </c>
    </row>
    <row r="711" spans="1:5">
      <c r="C711" t="s">
        <v>1251</v>
      </c>
    </row>
    <row r="712" spans="1:5">
      <c r="A712" t="s">
        <v>1253</v>
      </c>
      <c r="C712" t="s">
        <v>1252</v>
      </c>
    </row>
    <row r="713" spans="1:5">
      <c r="C713" t="s">
        <v>1254</v>
      </c>
    </row>
    <row r="714" spans="1:5">
      <c r="C714" t="s">
        <v>1255</v>
      </c>
    </row>
    <row r="715" spans="1:5">
      <c r="C715" t="s">
        <v>1256</v>
      </c>
    </row>
    <row r="716" spans="1:5">
      <c r="C716" t="s">
        <v>1257</v>
      </c>
    </row>
    <row r="717" spans="1:5" ht="28.8">
      <c r="A717" t="s">
        <v>1258</v>
      </c>
      <c r="C717" s="6" t="s">
        <v>1259</v>
      </c>
    </row>
    <row r="718" spans="1:5">
      <c r="B718" t="s">
        <v>1262</v>
      </c>
      <c r="C718" s="6" t="s">
        <v>1260</v>
      </c>
    </row>
    <row r="719" spans="1:5">
      <c r="B719" s="6" t="s">
        <v>1263</v>
      </c>
      <c r="C719" t="s">
        <v>1261</v>
      </c>
    </row>
    <row r="720" spans="1:5" ht="28.8">
      <c r="A720" t="s">
        <v>1265</v>
      </c>
      <c r="B720" s="6" t="s">
        <v>1264</v>
      </c>
    </row>
    <row r="721" spans="1:3">
      <c r="B721" t="s">
        <v>1266</v>
      </c>
    </row>
    <row r="722" spans="1:3">
      <c r="B722" t="s">
        <v>1267</v>
      </c>
    </row>
    <row r="723" spans="1:3">
      <c r="B723" t="s">
        <v>1268</v>
      </c>
    </row>
    <row r="724" spans="1:3">
      <c r="B724" t="s">
        <v>1269</v>
      </c>
    </row>
    <row r="725" spans="1:3">
      <c r="B725" t="s">
        <v>1270</v>
      </c>
    </row>
    <row r="726" spans="1:3">
      <c r="B726" s="161" t="s">
        <v>1271</v>
      </c>
    </row>
    <row r="727" spans="1:3">
      <c r="B727" t="s">
        <v>1381</v>
      </c>
    </row>
    <row r="728" spans="1:3">
      <c r="B728" t="s">
        <v>1272</v>
      </c>
    </row>
    <row r="729" spans="1:3" ht="28.8">
      <c r="A729" t="s">
        <v>1273</v>
      </c>
      <c r="B729" s="6" t="s">
        <v>1274</v>
      </c>
    </row>
    <row r="730" spans="1:3">
      <c r="B730" s="6" t="s">
        <v>1275</v>
      </c>
    </row>
    <row r="731" spans="1:3">
      <c r="B731" t="s">
        <v>1276</v>
      </c>
    </row>
    <row r="732" spans="1:3">
      <c r="B732" t="s">
        <v>1277</v>
      </c>
    </row>
    <row r="733" spans="1:3">
      <c r="B733" t="s">
        <v>1278</v>
      </c>
    </row>
    <row r="734" spans="1:3">
      <c r="B734" t="s">
        <v>1279</v>
      </c>
    </row>
    <row r="735" spans="1:3" ht="158.4">
      <c r="B735" s="1" t="s">
        <v>1280</v>
      </c>
      <c r="C735" s="6" t="s">
        <v>1281</v>
      </c>
    </row>
    <row r="736" spans="1:3">
      <c r="B736" t="s">
        <v>1282</v>
      </c>
    </row>
    <row r="737" spans="1:3">
      <c r="B737" t="s">
        <v>1283</v>
      </c>
    </row>
    <row r="738" spans="1:3" ht="43.2">
      <c r="A738" t="s">
        <v>1284</v>
      </c>
      <c r="B738" s="6" t="s">
        <v>1286</v>
      </c>
    </row>
    <row r="739" spans="1:3">
      <c r="A739" t="s">
        <v>1285</v>
      </c>
      <c r="B739" t="s">
        <v>1287</v>
      </c>
    </row>
    <row r="740" spans="1:3">
      <c r="A740" t="s">
        <v>1288</v>
      </c>
      <c r="B740" t="s">
        <v>1289</v>
      </c>
    </row>
    <row r="741" spans="1:3">
      <c r="B741" t="s">
        <v>1290</v>
      </c>
    </row>
    <row r="742" spans="1:3">
      <c r="B742" s="255" t="s">
        <v>1291</v>
      </c>
    </row>
    <row r="744" spans="1:3">
      <c r="A744" t="s">
        <v>1292</v>
      </c>
      <c r="B744" t="s">
        <v>1293</v>
      </c>
    </row>
    <row r="745" spans="1:3">
      <c r="B745" t="s">
        <v>1294</v>
      </c>
    </row>
    <row r="746" spans="1:3" ht="28.8">
      <c r="A746" t="s">
        <v>1296</v>
      </c>
      <c r="B746" s="6" t="s">
        <v>1295</v>
      </c>
    </row>
    <row r="747" spans="1:3">
      <c r="B747" s="161" t="s">
        <v>1297</v>
      </c>
    </row>
    <row r="748" spans="1:3" ht="28.8">
      <c r="B748" s="6" t="s">
        <v>1298</v>
      </c>
    </row>
    <row r="749" spans="1:3">
      <c r="A749" t="s">
        <v>1299</v>
      </c>
      <c r="B749" t="s">
        <v>1300</v>
      </c>
    </row>
    <row r="750" spans="1:3">
      <c r="B750" t="s">
        <v>1301</v>
      </c>
    </row>
    <row r="751" spans="1:3" ht="144">
      <c r="B751" s="165" t="s">
        <v>1302</v>
      </c>
    </row>
    <row r="752" spans="1:3" ht="28.8">
      <c r="A752" s="1" t="s">
        <v>1304</v>
      </c>
      <c r="B752" s="6" t="s">
        <v>1303</v>
      </c>
      <c r="C752">
        <f>1296*655.957</f>
        <v>850120.272</v>
      </c>
    </row>
    <row r="753" spans="1:9" ht="28.8">
      <c r="B753" s="6" t="s">
        <v>1305</v>
      </c>
    </row>
    <row r="754" spans="1:9">
      <c r="B754" s="6" t="s">
        <v>1306</v>
      </c>
    </row>
    <row r="755" spans="1:9">
      <c r="A755" t="s">
        <v>1307</v>
      </c>
      <c r="B755" s="160" t="s">
        <v>1308</v>
      </c>
    </row>
    <row r="756" spans="1:9" ht="43.2">
      <c r="A756" s="1" t="s">
        <v>1309</v>
      </c>
      <c r="B756" s="6" t="s">
        <v>1310</v>
      </c>
      <c r="C756" s="160" t="s">
        <v>1311</v>
      </c>
    </row>
    <row r="757" spans="1:9">
      <c r="A757" t="s">
        <v>1313</v>
      </c>
      <c r="B757" s="6" t="s">
        <v>1312</v>
      </c>
    </row>
    <row r="758" spans="1:9" ht="28.8">
      <c r="B758" s="6" t="s">
        <v>1314</v>
      </c>
    </row>
    <row r="759" spans="1:9">
      <c r="B759" s="6" t="s">
        <v>1315</v>
      </c>
    </row>
    <row r="760" spans="1:9" ht="43.2">
      <c r="A760" s="285" t="s">
        <v>1316</v>
      </c>
      <c r="B760" s="6" t="s">
        <v>1317</v>
      </c>
    </row>
    <row r="761" spans="1:9" ht="43.2">
      <c r="B761" s="7" t="s">
        <v>1318</v>
      </c>
      <c r="C761" s="6" t="s">
        <v>1319</v>
      </c>
    </row>
    <row r="762" spans="1:9" s="1" customFormat="1" ht="187.2">
      <c r="B762" s="9" t="s">
        <v>1320</v>
      </c>
      <c r="C762" s="255" t="s">
        <v>1460</v>
      </c>
      <c r="E762" s="7" t="s">
        <v>1321</v>
      </c>
      <c r="I762" s="1">
        <v>2</v>
      </c>
    </row>
    <row r="763" spans="1:9">
      <c r="A763" t="s">
        <v>1322</v>
      </c>
      <c r="B763" s="6" t="s">
        <v>1324</v>
      </c>
      <c r="C763" t="s">
        <v>1323</v>
      </c>
      <c r="E763" s="1"/>
    </row>
    <row r="764" spans="1:9">
      <c r="B764" s="160" t="s">
        <v>1325</v>
      </c>
      <c r="C764" s="161" t="s">
        <v>1326</v>
      </c>
    </row>
    <row r="765" spans="1:9" ht="129.6">
      <c r="B765" s="1" t="s">
        <v>1327</v>
      </c>
      <c r="C765" s="6" t="s">
        <v>1328</v>
      </c>
    </row>
    <row r="766" spans="1:9">
      <c r="B766" t="s">
        <v>1329</v>
      </c>
    </row>
    <row r="767" spans="1:9">
      <c r="B767" t="s">
        <v>1330</v>
      </c>
    </row>
    <row r="768" spans="1:9" ht="28.8">
      <c r="B768" s="6" t="s">
        <v>1331</v>
      </c>
    </row>
    <row r="769" spans="1:3">
      <c r="A769" s="161" t="s">
        <v>1334</v>
      </c>
      <c r="B769" s="161" t="s">
        <v>1333</v>
      </c>
    </row>
    <row r="770" spans="1:3">
      <c r="B770" t="s">
        <v>1335</v>
      </c>
    </row>
    <row r="771" spans="1:3">
      <c r="B771" t="s">
        <v>1336</v>
      </c>
      <c r="C771" t="s">
        <v>1337</v>
      </c>
    </row>
    <row r="772" spans="1:3">
      <c r="B772" t="s">
        <v>1338</v>
      </c>
    </row>
    <row r="773" spans="1:3">
      <c r="B773" t="s">
        <v>1339</v>
      </c>
    </row>
    <row r="774" spans="1:3" ht="43.2">
      <c r="A774" s="1" t="s">
        <v>1340</v>
      </c>
      <c r="B774" s="1" t="s">
        <v>1341</v>
      </c>
      <c r="C774" s="6" t="s">
        <v>1342</v>
      </c>
    </row>
    <row r="775" spans="1:3" ht="28.8">
      <c r="B775" t="s">
        <v>1345</v>
      </c>
      <c r="C775" s="6" t="s">
        <v>1343</v>
      </c>
    </row>
    <row r="776" spans="1:3" ht="28.8">
      <c r="B776" t="s">
        <v>1344</v>
      </c>
      <c r="C776" s="6" t="s">
        <v>1346</v>
      </c>
    </row>
    <row r="777" spans="1:3">
      <c r="C777" s="6" t="s">
        <v>1347</v>
      </c>
    </row>
    <row r="778" spans="1:3" ht="18.600000000000001" customHeight="1">
      <c r="B778" s="1" t="s">
        <v>1349</v>
      </c>
      <c r="C778" s="6" t="s">
        <v>1348</v>
      </c>
    </row>
    <row r="779" spans="1:3">
      <c r="B779" t="s">
        <v>1350</v>
      </c>
      <c r="C779" s="6" t="s">
        <v>1351</v>
      </c>
    </row>
    <row r="780" spans="1:3">
      <c r="A780" t="s">
        <v>1362</v>
      </c>
      <c r="B780" t="s">
        <v>1363</v>
      </c>
      <c r="C780" s="6" t="s">
        <v>1352</v>
      </c>
    </row>
    <row r="781" spans="1:3">
      <c r="C781" s="6" t="s">
        <v>1353</v>
      </c>
    </row>
    <row r="782" spans="1:3">
      <c r="C782" s="6" t="s">
        <v>1354</v>
      </c>
    </row>
    <row r="783" spans="1:3">
      <c r="C783" s="6" t="s">
        <v>1355</v>
      </c>
    </row>
    <row r="784" spans="1:3">
      <c r="C784" s="6" t="s">
        <v>1356</v>
      </c>
    </row>
    <row r="785" spans="1:3">
      <c r="C785" s="6" t="s">
        <v>1357</v>
      </c>
    </row>
    <row r="786" spans="1:3">
      <c r="C786" s="6" t="s">
        <v>1358</v>
      </c>
    </row>
    <row r="787" spans="1:3">
      <c r="C787" s="6" t="s">
        <v>1359</v>
      </c>
    </row>
    <row r="789" spans="1:3">
      <c r="C789" s="6" t="s">
        <v>1360</v>
      </c>
    </row>
    <row r="790" spans="1:3" ht="28.8">
      <c r="C790" s="6" t="s">
        <v>1361</v>
      </c>
    </row>
    <row r="791" spans="1:3" ht="28.8">
      <c r="B791" s="160" t="s">
        <v>1364</v>
      </c>
      <c r="C791" s="6" t="s">
        <v>1365</v>
      </c>
    </row>
    <row r="792" spans="1:3">
      <c r="A792" t="s">
        <v>1366</v>
      </c>
      <c r="B792" t="s">
        <v>1367</v>
      </c>
    </row>
    <row r="793" spans="1:3">
      <c r="B793" t="s">
        <v>1368</v>
      </c>
    </row>
    <row r="794" spans="1:3">
      <c r="B794" t="s">
        <v>1369</v>
      </c>
    </row>
    <row r="795" spans="1:3">
      <c r="B795" t="s">
        <v>1370</v>
      </c>
    </row>
    <row r="796" spans="1:3">
      <c r="B796" t="s">
        <v>1371</v>
      </c>
    </row>
    <row r="797" spans="1:3">
      <c r="B797" t="s">
        <v>1372</v>
      </c>
    </row>
    <row r="798" spans="1:3">
      <c r="B798" t="s">
        <v>1373</v>
      </c>
    </row>
    <row r="799" spans="1:3">
      <c r="B799" t="s">
        <v>1374</v>
      </c>
    </row>
    <row r="800" spans="1:3">
      <c r="A800" t="s">
        <v>1375</v>
      </c>
      <c r="B800" t="s">
        <v>1383</v>
      </c>
    </row>
    <row r="801" spans="1:3">
      <c r="B801" t="s">
        <v>1376</v>
      </c>
    </row>
    <row r="802" spans="1:3">
      <c r="B802" t="s">
        <v>1377</v>
      </c>
    </row>
    <row r="803" spans="1:3">
      <c r="A803" t="s">
        <v>1378</v>
      </c>
      <c r="B803" t="s">
        <v>1379</v>
      </c>
    </row>
    <row r="804" spans="1:3">
      <c r="B804" t="s">
        <v>1382</v>
      </c>
    </row>
    <row r="805" spans="1:3">
      <c r="A805" t="s">
        <v>1384</v>
      </c>
      <c r="B805" t="s">
        <v>1385</v>
      </c>
    </row>
    <row r="806" spans="1:3">
      <c r="B806" t="s">
        <v>1386</v>
      </c>
    </row>
    <row r="807" spans="1:3">
      <c r="B807" t="s">
        <v>1388</v>
      </c>
      <c r="C807" s="161" t="s">
        <v>1389</v>
      </c>
    </row>
    <row r="808" spans="1:3">
      <c r="B808" t="s">
        <v>1387</v>
      </c>
    </row>
    <row r="809" spans="1:3">
      <c r="A809" t="s">
        <v>1400</v>
      </c>
      <c r="B809" t="s">
        <v>1390</v>
      </c>
    </row>
    <row r="810" spans="1:3">
      <c r="B810" t="s">
        <v>1391</v>
      </c>
    </row>
    <row r="811" spans="1:3">
      <c r="B811" t="s">
        <v>1392</v>
      </c>
    </row>
    <row r="812" spans="1:3">
      <c r="B812" t="s">
        <v>1393</v>
      </c>
    </row>
    <row r="813" spans="1:3">
      <c r="B813" t="s">
        <v>1394</v>
      </c>
    </row>
    <row r="814" spans="1:3">
      <c r="B814" t="s">
        <v>1395</v>
      </c>
    </row>
    <row r="815" spans="1:3">
      <c r="B815" t="s">
        <v>1396</v>
      </c>
    </row>
    <row r="816" spans="1:3">
      <c r="B816" t="s">
        <v>1397</v>
      </c>
    </row>
    <row r="817" spans="1:3">
      <c r="B817" t="s">
        <v>1398</v>
      </c>
    </row>
    <row r="818" spans="1:3">
      <c r="B818" t="s">
        <v>1402</v>
      </c>
    </row>
    <row r="819" spans="1:3">
      <c r="B819" t="s">
        <v>1399</v>
      </c>
    </row>
    <row r="820" spans="1:3">
      <c r="B820" t="s">
        <v>1401</v>
      </c>
    </row>
    <row r="821" spans="1:3">
      <c r="B821" t="s">
        <v>1403</v>
      </c>
    </row>
    <row r="822" spans="1:3">
      <c r="A822" t="s">
        <v>1404</v>
      </c>
      <c r="B822" t="s">
        <v>1405</v>
      </c>
      <c r="C822" t="s">
        <v>1406</v>
      </c>
    </row>
    <row r="823" spans="1:3">
      <c r="B823" t="s">
        <v>1432</v>
      </c>
    </row>
    <row r="824" spans="1:3">
      <c r="B824" t="s">
        <v>1407</v>
      </c>
    </row>
    <row r="825" spans="1:3">
      <c r="B825" t="s">
        <v>1408</v>
      </c>
      <c r="C825" s="285"/>
    </row>
    <row r="826" spans="1:3" ht="28.8">
      <c r="B826" s="7" t="s">
        <v>1409</v>
      </c>
      <c r="C826" s="285"/>
    </row>
    <row r="827" spans="1:3">
      <c r="A827" t="s">
        <v>1412</v>
      </c>
      <c r="B827" t="s">
        <v>1410</v>
      </c>
      <c r="C827" s="285"/>
    </row>
    <row r="828" spans="1:3">
      <c r="B828" t="s">
        <v>1411</v>
      </c>
      <c r="C828" s="10"/>
    </row>
    <row r="829" spans="1:3">
      <c r="B829" s="161" t="s">
        <v>1413</v>
      </c>
      <c r="C829" s="10"/>
    </row>
    <row r="830" spans="1:3">
      <c r="B830" t="s">
        <v>1414</v>
      </c>
      <c r="C830" s="10"/>
    </row>
    <row r="831" spans="1:3">
      <c r="B831" t="s">
        <v>1415</v>
      </c>
      <c r="C831" s="10"/>
    </row>
    <row r="832" spans="1:3" ht="28.8">
      <c r="B832" s="255" t="s">
        <v>1719</v>
      </c>
      <c r="C832" s="10"/>
    </row>
    <row r="833" spans="1:3">
      <c r="B833" t="s">
        <v>1416</v>
      </c>
      <c r="C833" s="10"/>
    </row>
    <row r="834" spans="1:3">
      <c r="B834" t="s">
        <v>1417</v>
      </c>
      <c r="C834" s="285"/>
    </row>
    <row r="835" spans="1:3">
      <c r="B835" t="s">
        <v>1418</v>
      </c>
    </row>
    <row r="836" spans="1:3" ht="409.6">
      <c r="A836" s="1" t="s">
        <v>1420</v>
      </c>
      <c r="B836" t="s">
        <v>1419</v>
      </c>
      <c r="C836" s="7" t="s">
        <v>1421</v>
      </c>
    </row>
    <row r="837" spans="1:3">
      <c r="B837" t="s">
        <v>1422</v>
      </c>
    </row>
    <row r="838" spans="1:3">
      <c r="B838" t="s">
        <v>1423</v>
      </c>
    </row>
    <row r="839" spans="1:3">
      <c r="B839" t="s">
        <v>1424</v>
      </c>
    </row>
    <row r="840" spans="1:3" ht="28.8">
      <c r="A840" t="s">
        <v>1430</v>
      </c>
      <c r="B840" s="6" t="s">
        <v>1425</v>
      </c>
    </row>
    <row r="841" spans="1:3">
      <c r="B841" t="s">
        <v>1426</v>
      </c>
    </row>
    <row r="842" spans="1:3">
      <c r="B842" t="s">
        <v>1427</v>
      </c>
      <c r="C842" t="s">
        <v>1428</v>
      </c>
    </row>
    <row r="843" spans="1:3" ht="86.4">
      <c r="B843" s="1" t="s">
        <v>1429</v>
      </c>
      <c r="C843" s="7" t="s">
        <v>1431</v>
      </c>
    </row>
    <row r="844" spans="1:3" ht="43.2">
      <c r="B844" s="7" t="s">
        <v>1433</v>
      </c>
    </row>
    <row r="845" spans="1:3" ht="28.8">
      <c r="A845" t="s">
        <v>1434</v>
      </c>
      <c r="B845" s="6" t="s">
        <v>1436</v>
      </c>
    </row>
    <row r="846" spans="1:3">
      <c r="A846" t="s">
        <v>1435</v>
      </c>
      <c r="B846" t="s">
        <v>1437</v>
      </c>
    </row>
    <row r="847" spans="1:3">
      <c r="B847" t="s">
        <v>1438</v>
      </c>
    </row>
    <row r="848" spans="1:3">
      <c r="B848" t="s">
        <v>1439</v>
      </c>
    </row>
    <row r="849" spans="1:3">
      <c r="B849" t="s">
        <v>1440</v>
      </c>
    </row>
    <row r="850" spans="1:3" ht="28.8">
      <c r="A850" t="s">
        <v>1442</v>
      </c>
      <c r="B850" s="7" t="s">
        <v>1441</v>
      </c>
    </row>
    <row r="851" spans="1:3">
      <c r="B851" t="s">
        <v>1443</v>
      </c>
    </row>
    <row r="852" spans="1:3">
      <c r="B852" t="s">
        <v>1444</v>
      </c>
    </row>
    <row r="853" spans="1:3">
      <c r="A853" t="s">
        <v>1446</v>
      </c>
      <c r="B853" t="s">
        <v>1445</v>
      </c>
      <c r="C853" s="161" t="s">
        <v>1572</v>
      </c>
    </row>
    <row r="854" spans="1:3">
      <c r="B854" t="s">
        <v>1447</v>
      </c>
    </row>
    <row r="855" spans="1:3" ht="28.8">
      <c r="B855" s="9" t="s">
        <v>1448</v>
      </c>
      <c r="C855" s="160" t="s">
        <v>1449</v>
      </c>
    </row>
    <row r="856" spans="1:3" ht="115.2">
      <c r="A856" s="1" t="s">
        <v>1455</v>
      </c>
      <c r="B856" s="7" t="s">
        <v>1450</v>
      </c>
      <c r="C856" s="7" t="s">
        <v>1452</v>
      </c>
    </row>
    <row r="857" spans="1:3">
      <c r="B857" t="s">
        <v>1451</v>
      </c>
    </row>
    <row r="858" spans="1:3">
      <c r="B858" t="s">
        <v>1453</v>
      </c>
    </row>
    <row r="859" spans="1:3" ht="28.8">
      <c r="B859" s="7" t="s">
        <v>1454</v>
      </c>
    </row>
    <row r="860" spans="1:3" ht="86.4">
      <c r="A860" s="1" t="s">
        <v>1456</v>
      </c>
      <c r="B860" s="6" t="s">
        <v>1568</v>
      </c>
    </row>
    <row r="861" spans="1:3">
      <c r="B861" t="s">
        <v>1457</v>
      </c>
    </row>
    <row r="862" spans="1:3" ht="28.8">
      <c r="B862" s="255" t="s">
        <v>1458</v>
      </c>
    </row>
    <row r="863" spans="1:3" ht="43.2">
      <c r="A863" t="s">
        <v>1456</v>
      </c>
      <c r="B863" s="255" t="s">
        <v>1459</v>
      </c>
    </row>
    <row r="864" spans="1:3" ht="115.2">
      <c r="B864" s="1" t="s">
        <v>1461</v>
      </c>
      <c r="C864" s="7" t="s">
        <v>1462</v>
      </c>
    </row>
    <row r="865" spans="1:3">
      <c r="B865" t="s">
        <v>1463</v>
      </c>
    </row>
    <row r="866" spans="1:3">
      <c r="B866" t="s">
        <v>1464</v>
      </c>
      <c r="C866" t="s">
        <v>397</v>
      </c>
    </row>
    <row r="867" spans="1:3">
      <c r="A867" t="s">
        <v>1465</v>
      </c>
      <c r="B867" t="s">
        <v>1466</v>
      </c>
    </row>
    <row r="868" spans="1:3">
      <c r="B868" t="s">
        <v>1468</v>
      </c>
    </row>
    <row r="869" spans="1:3">
      <c r="B869" t="s">
        <v>1467</v>
      </c>
      <c r="C869" s="7" t="s">
        <v>1469</v>
      </c>
    </row>
    <row r="870" spans="1:3" ht="28.8">
      <c r="C870" s="6" t="s">
        <v>1470</v>
      </c>
    </row>
    <row r="871" spans="1:3">
      <c r="C871" s="6" t="s">
        <v>1471</v>
      </c>
    </row>
    <row r="872" spans="1:3" ht="28.8">
      <c r="C872" s="7" t="s">
        <v>1472</v>
      </c>
    </row>
    <row r="873" spans="1:3">
      <c r="C873" t="s">
        <v>1475</v>
      </c>
    </row>
    <row r="874" spans="1:3">
      <c r="C874" t="s">
        <v>1476</v>
      </c>
    </row>
    <row r="875" spans="1:3">
      <c r="C875" t="s">
        <v>1473</v>
      </c>
    </row>
    <row r="876" spans="1:3">
      <c r="C876" t="s">
        <v>1474</v>
      </c>
    </row>
    <row r="877" spans="1:3">
      <c r="C877" t="s">
        <v>1477</v>
      </c>
    </row>
    <row r="878" spans="1:3">
      <c r="C878" t="s">
        <v>1478</v>
      </c>
    </row>
    <row r="879" spans="1:3">
      <c r="C879" t="s">
        <v>1479</v>
      </c>
    </row>
    <row r="880" spans="1:3" ht="28.8">
      <c r="A880" t="s">
        <v>1480</v>
      </c>
      <c r="B880" s="7" t="s">
        <v>1481</v>
      </c>
      <c r="C880" s="1" t="s">
        <v>1482</v>
      </c>
    </row>
    <row r="881" spans="1:3" ht="28.8">
      <c r="B881" s="7" t="s">
        <v>1570</v>
      </c>
      <c r="C881" s="10"/>
    </row>
    <row r="882" spans="1:3">
      <c r="B882" t="s">
        <v>1483</v>
      </c>
    </row>
    <row r="883" spans="1:3" ht="43.2">
      <c r="B883" s="1" t="s">
        <v>1484</v>
      </c>
      <c r="C883" s="7" t="s">
        <v>1485</v>
      </c>
    </row>
    <row r="884" spans="1:3">
      <c r="B884" t="s">
        <v>1486</v>
      </c>
    </row>
    <row r="885" spans="1:3" ht="28.8">
      <c r="B885" s="6" t="s">
        <v>1487</v>
      </c>
    </row>
    <row r="886" spans="1:3">
      <c r="A886" t="s">
        <v>1488</v>
      </c>
      <c r="B886" t="s">
        <v>1489</v>
      </c>
    </row>
    <row r="887" spans="1:3">
      <c r="B887" t="s">
        <v>1573</v>
      </c>
    </row>
    <row r="888" spans="1:3">
      <c r="B888" t="s">
        <v>1571</v>
      </c>
    </row>
    <row r="889" spans="1:3">
      <c r="B889" t="s">
        <v>1490</v>
      </c>
    </row>
    <row r="890" spans="1:3">
      <c r="B890" t="s">
        <v>1491</v>
      </c>
    </row>
    <row r="891" spans="1:3">
      <c r="A891" t="s">
        <v>1492</v>
      </c>
    </row>
    <row r="892" spans="1:3" ht="28.8">
      <c r="B892" s="7" t="s">
        <v>1495</v>
      </c>
    </row>
    <row r="893" spans="1:3" ht="28.8">
      <c r="A893" t="s">
        <v>1498</v>
      </c>
      <c r="B893" s="1" t="s">
        <v>1493</v>
      </c>
      <c r="C893" s="7" t="s">
        <v>1494</v>
      </c>
    </row>
    <row r="894" spans="1:3" ht="28.8">
      <c r="B894" s="7" t="s">
        <v>1496</v>
      </c>
      <c r="C894" t="s">
        <v>1497</v>
      </c>
    </row>
    <row r="895" spans="1:3">
      <c r="A895" t="s">
        <v>1503</v>
      </c>
      <c r="B895" t="s">
        <v>1499</v>
      </c>
    </row>
    <row r="896" spans="1:3">
      <c r="A896" t="s">
        <v>1500</v>
      </c>
      <c r="B896" t="s">
        <v>1502</v>
      </c>
    </row>
    <row r="897" spans="1:6">
      <c r="A897" t="s">
        <v>1501</v>
      </c>
      <c r="B897" t="s">
        <v>1504</v>
      </c>
    </row>
    <row r="898" spans="1:6">
      <c r="B898" t="s">
        <v>1505</v>
      </c>
    </row>
    <row r="899" spans="1:6" ht="28.8">
      <c r="B899" s="6" t="s">
        <v>1506</v>
      </c>
    </row>
    <row r="900" spans="1:6">
      <c r="B900" t="s">
        <v>1507</v>
      </c>
    </row>
    <row r="901" spans="1:6">
      <c r="B901" t="s">
        <v>1508</v>
      </c>
    </row>
    <row r="902" spans="1:6">
      <c r="B902" t="s">
        <v>1574</v>
      </c>
    </row>
    <row r="903" spans="1:6">
      <c r="A903" t="s">
        <v>1509</v>
      </c>
      <c r="B903" t="s">
        <v>1510</v>
      </c>
      <c r="C903" t="s">
        <v>1511</v>
      </c>
    </row>
    <row r="904" spans="1:6">
      <c r="A904" t="s">
        <v>1512</v>
      </c>
      <c r="B904" t="s">
        <v>1513</v>
      </c>
      <c r="C904" t="s">
        <v>1514</v>
      </c>
    </row>
    <row r="905" spans="1:6">
      <c r="B905" s="1" t="s">
        <v>1515</v>
      </c>
      <c r="C905" s="6" t="s">
        <v>1517</v>
      </c>
      <c r="D905" s="1" t="s">
        <v>1522</v>
      </c>
      <c r="E905" s="7"/>
      <c r="F905" s="1" t="s">
        <v>1523</v>
      </c>
    </row>
    <row r="906" spans="1:6" ht="28.8">
      <c r="B906" s="1"/>
      <c r="C906" t="s">
        <v>1518</v>
      </c>
      <c r="D906" s="6" t="s">
        <v>1519</v>
      </c>
    </row>
    <row r="907" spans="1:6" ht="28.8">
      <c r="B907" s="1" t="s">
        <v>1524</v>
      </c>
      <c r="D907" s="7" t="s">
        <v>1575</v>
      </c>
    </row>
    <row r="908" spans="1:6">
      <c r="B908" s="1" t="s">
        <v>1516</v>
      </c>
      <c r="D908" t="s">
        <v>1520</v>
      </c>
    </row>
    <row r="909" spans="1:6">
      <c r="D909" t="s">
        <v>1521</v>
      </c>
    </row>
    <row r="910" spans="1:6" ht="43.2">
      <c r="B910" s="1" t="s">
        <v>1516</v>
      </c>
      <c r="C910" s="7" t="s">
        <v>1525</v>
      </c>
    </row>
    <row r="911" spans="1:6" ht="43.2">
      <c r="B911" s="7" t="s">
        <v>1526</v>
      </c>
      <c r="C911" s="6" t="s">
        <v>1576</v>
      </c>
    </row>
    <row r="912" spans="1:6" ht="28.8">
      <c r="B912" s="7" t="s">
        <v>1527</v>
      </c>
    </row>
    <row r="913" spans="1:3" ht="57.6">
      <c r="B913" s="6" t="s">
        <v>1528</v>
      </c>
    </row>
    <row r="914" spans="1:3" ht="43.2">
      <c r="B914" s="7" t="s">
        <v>1529</v>
      </c>
    </row>
    <row r="915" spans="1:3" ht="28.8">
      <c r="B915" s="7" t="s">
        <v>1530</v>
      </c>
    </row>
    <row r="916" spans="1:3" ht="43.2">
      <c r="B916" s="7" t="s">
        <v>1531</v>
      </c>
    </row>
    <row r="917" spans="1:3" ht="28.8">
      <c r="B917" s="7" t="s">
        <v>1532</v>
      </c>
    </row>
    <row r="918" spans="1:3" ht="43.2">
      <c r="A918" t="s">
        <v>1533</v>
      </c>
      <c r="B918" s="255" t="s">
        <v>1534</v>
      </c>
      <c r="C918" s="9" t="s">
        <v>477</v>
      </c>
    </row>
    <row r="919" spans="1:3">
      <c r="B919" s="7" t="s">
        <v>1535</v>
      </c>
    </row>
    <row r="920" spans="1:3" ht="28.8">
      <c r="B920" s="7" t="s">
        <v>1577</v>
      </c>
    </row>
    <row r="921" spans="1:3">
      <c r="B921" s="7" t="s">
        <v>1536</v>
      </c>
      <c r="C921">
        <f>6/8*100</f>
        <v>75</v>
      </c>
    </row>
    <row r="922" spans="1:3">
      <c r="B922" s="7" t="s">
        <v>1537</v>
      </c>
    </row>
    <row r="923" spans="1:3">
      <c r="B923" s="7" t="s">
        <v>1538</v>
      </c>
    </row>
    <row r="924" spans="1:3" ht="28.8">
      <c r="A924" s="9" t="s">
        <v>1540</v>
      </c>
      <c r="B924" s="255" t="s">
        <v>1539</v>
      </c>
      <c r="C924" s="1" t="s">
        <v>1542</v>
      </c>
    </row>
    <row r="925" spans="1:3" ht="28.8">
      <c r="B925" s="7" t="s">
        <v>1541</v>
      </c>
      <c r="C925" s="7" t="s">
        <v>1543</v>
      </c>
    </row>
    <row r="926" spans="1:3">
      <c r="A926" t="s">
        <v>1544</v>
      </c>
      <c r="B926" s="7" t="s">
        <v>1545</v>
      </c>
    </row>
    <row r="927" spans="1:3" ht="259.2">
      <c r="B927" s="255" t="s">
        <v>1546</v>
      </c>
      <c r="C927" s="6" t="s">
        <v>1547</v>
      </c>
    </row>
    <row r="928" spans="1:3">
      <c r="B928" s="7" t="s">
        <v>1548</v>
      </c>
    </row>
    <row r="929" spans="1:3">
      <c r="B929" s="7" t="s">
        <v>1549</v>
      </c>
    </row>
    <row r="930" spans="1:3">
      <c r="A930" t="s">
        <v>1550</v>
      </c>
      <c r="B930" s="7" t="s">
        <v>1551</v>
      </c>
    </row>
    <row r="931" spans="1:3">
      <c r="B931" s="7" t="s">
        <v>1552</v>
      </c>
      <c r="C931" t="s">
        <v>1553</v>
      </c>
    </row>
    <row r="932" spans="1:3">
      <c r="B932" s="7" t="s">
        <v>1554</v>
      </c>
    </row>
    <row r="933" spans="1:3" ht="28.8">
      <c r="B933" s="7" t="s">
        <v>1578</v>
      </c>
      <c r="C933" s="255" t="s">
        <v>1555</v>
      </c>
    </row>
    <row r="934" spans="1:3" s="161" customFormat="1">
      <c r="B934" s="255" t="s">
        <v>1556</v>
      </c>
      <c r="C934" s="161" t="s">
        <v>1557</v>
      </c>
    </row>
    <row r="935" spans="1:3">
      <c r="B935" s="7" t="s">
        <v>1558</v>
      </c>
    </row>
    <row r="936" spans="1:3" s="161" customFormat="1">
      <c r="B936" s="255" t="s">
        <v>1559</v>
      </c>
    </row>
    <row r="937" spans="1:3">
      <c r="B937" s="7" t="s">
        <v>1560</v>
      </c>
    </row>
    <row r="938" spans="1:3">
      <c r="A938" s="161"/>
      <c r="B938" s="255" t="s">
        <v>1561</v>
      </c>
    </row>
    <row r="939" spans="1:3">
      <c r="B939" s="255" t="s">
        <v>1567</v>
      </c>
      <c r="C939" s="6" t="s">
        <v>1562</v>
      </c>
    </row>
    <row r="940" spans="1:3" ht="115.2">
      <c r="B940" s="255" t="s">
        <v>1563</v>
      </c>
      <c r="C940" s="6" t="s">
        <v>1564</v>
      </c>
    </row>
    <row r="941" spans="1:3">
      <c r="A941" t="s">
        <v>1565</v>
      </c>
      <c r="B941" s="286" t="s">
        <v>1566</v>
      </c>
    </row>
    <row r="943" spans="1:3">
      <c r="A943" t="s">
        <v>1569</v>
      </c>
      <c r="B943" s="7" t="s">
        <v>1579</v>
      </c>
    </row>
    <row r="944" spans="1:3">
      <c r="B944" t="s">
        <v>1580</v>
      </c>
    </row>
    <row r="946" spans="1:2" ht="28.8">
      <c r="A946" t="s">
        <v>1581</v>
      </c>
      <c r="B946" s="6" t="s">
        <v>1582</v>
      </c>
    </row>
    <row r="947" spans="1:2">
      <c r="A947" t="s">
        <v>1583</v>
      </c>
      <c r="B947" t="s">
        <v>1584</v>
      </c>
    </row>
    <row r="948" spans="1:2">
      <c r="B948" t="s">
        <v>1585</v>
      </c>
    </row>
    <row r="949" spans="1:2" ht="57.6">
      <c r="A949" s="7" t="s">
        <v>1587</v>
      </c>
      <c r="B949" s="6" t="s">
        <v>1586</v>
      </c>
    </row>
    <row r="950" spans="1:2">
      <c r="B950" s="161" t="s">
        <v>1588</v>
      </c>
    </row>
    <row r="951" spans="1:2" ht="57.6" customHeight="1">
      <c r="B951" s="2" t="s">
        <v>1591</v>
      </c>
    </row>
    <row r="952" spans="1:2" ht="409.5" customHeight="1">
      <c r="B952" s="288" t="s">
        <v>1727</v>
      </c>
    </row>
    <row r="953" spans="1:2" ht="109.5" customHeight="1">
      <c r="B953" s="7" t="s">
        <v>1589</v>
      </c>
    </row>
    <row r="954" spans="1:2" ht="43.2">
      <c r="B954" s="7" t="s">
        <v>1590</v>
      </c>
    </row>
    <row r="955" spans="1:2" ht="57.6">
      <c r="A955" t="s">
        <v>1594</v>
      </c>
      <c r="B955" s="7" t="s">
        <v>1592</v>
      </c>
    </row>
    <row r="956" spans="1:2" ht="28.8">
      <c r="B956" s="7" t="s">
        <v>1593</v>
      </c>
    </row>
    <row r="957" spans="1:2" ht="28.8">
      <c r="B957" s="160" t="s">
        <v>1595</v>
      </c>
    </row>
    <row r="958" spans="1:2">
      <c r="B958" s="7"/>
    </row>
    <row r="959" spans="1:2" ht="28.8">
      <c r="B959" s="7" t="s">
        <v>1596</v>
      </c>
    </row>
    <row r="960" spans="1:2">
      <c r="B960" s="7" t="s">
        <v>1597</v>
      </c>
    </row>
    <row r="961" spans="1:3">
      <c r="B961" s="7" t="s">
        <v>1598</v>
      </c>
    </row>
    <row r="962" spans="1:3" ht="374.4">
      <c r="B962" s="7" t="s">
        <v>1599</v>
      </c>
    </row>
    <row r="963" spans="1:3" ht="86.4">
      <c r="A963" s="287" t="s">
        <v>1600</v>
      </c>
      <c r="B963" s="6" t="s">
        <v>1728</v>
      </c>
    </row>
    <row r="964" spans="1:3" ht="28.8">
      <c r="B964" s="7" t="s">
        <v>1601</v>
      </c>
    </row>
    <row r="965" spans="1:3" ht="28.8">
      <c r="A965" s="1" t="s">
        <v>1602</v>
      </c>
      <c r="B965" s="255" t="s">
        <v>1603</v>
      </c>
    </row>
    <row r="966" spans="1:3">
      <c r="B966" s="7" t="s">
        <v>1604</v>
      </c>
    </row>
    <row r="967" spans="1:3" ht="28.8">
      <c r="B967" s="7" t="s">
        <v>1605</v>
      </c>
    </row>
    <row r="968" spans="1:3">
      <c r="B968" s="7" t="s">
        <v>1606</v>
      </c>
    </row>
    <row r="969" spans="1:3" ht="100.8">
      <c r="B969" s="6" t="s">
        <v>1607</v>
      </c>
    </row>
    <row r="970" spans="1:3" s="161" customFormat="1">
      <c r="A970" s="161" t="s">
        <v>1616</v>
      </c>
      <c r="B970" s="255" t="s">
        <v>1608</v>
      </c>
    </row>
    <row r="971" spans="1:3">
      <c r="B971" s="7" t="s">
        <v>1609</v>
      </c>
    </row>
    <row r="972" spans="1:3" ht="28.8">
      <c r="B972" s="255" t="s">
        <v>1610</v>
      </c>
      <c r="C972" t="s">
        <v>1611</v>
      </c>
    </row>
    <row r="973" spans="1:3">
      <c r="B973" t="s">
        <v>1612</v>
      </c>
    </row>
    <row r="974" spans="1:3">
      <c r="B974" t="s">
        <v>1613</v>
      </c>
    </row>
    <row r="975" spans="1:3">
      <c r="B975" t="s">
        <v>1614</v>
      </c>
    </row>
    <row r="976" spans="1:3">
      <c r="B976" t="s">
        <v>1615</v>
      </c>
    </row>
    <row r="977" spans="1:3">
      <c r="B977" t="s">
        <v>1617</v>
      </c>
    </row>
    <row r="978" spans="1:3">
      <c r="A978" t="s">
        <v>1618</v>
      </c>
      <c r="B978" t="s">
        <v>1619</v>
      </c>
    </row>
    <row r="979" spans="1:3" ht="24" customHeight="1">
      <c r="B979" s="1" t="s">
        <v>1620</v>
      </c>
    </row>
    <row r="980" spans="1:3" ht="409.6">
      <c r="B980" s="6" t="s">
        <v>1621</v>
      </c>
    </row>
    <row r="981" spans="1:3">
      <c r="B981" s="161" t="s">
        <v>1623</v>
      </c>
    </row>
    <row r="982" spans="1:3" ht="129.6">
      <c r="A982" s="1" t="s">
        <v>1625</v>
      </c>
      <c r="B982" s="6" t="s">
        <v>1624</v>
      </c>
    </row>
    <row r="983" spans="1:3" ht="144">
      <c r="A983" s="1" t="s">
        <v>1626</v>
      </c>
      <c r="B983" s="7" t="s">
        <v>1627</v>
      </c>
    </row>
    <row r="984" spans="1:3">
      <c r="A984" t="s">
        <v>1628</v>
      </c>
      <c r="B984" t="s">
        <v>1629</v>
      </c>
    </row>
    <row r="985" spans="1:3">
      <c r="B985" t="s">
        <v>1630</v>
      </c>
    </row>
    <row r="986" spans="1:3">
      <c r="B986" t="s">
        <v>1631</v>
      </c>
    </row>
    <row r="987" spans="1:3">
      <c r="B987" t="s">
        <v>1632</v>
      </c>
      <c r="C987" t="s">
        <v>1633</v>
      </c>
    </row>
    <row r="988" spans="1:3" ht="409.6">
      <c r="A988" t="s">
        <v>1636</v>
      </c>
      <c r="B988" s="7" t="s">
        <v>1635</v>
      </c>
      <c r="C988" s="160" t="s">
        <v>1690</v>
      </c>
    </row>
    <row r="989" spans="1:3" ht="43.2">
      <c r="A989" s="1" t="s">
        <v>1637</v>
      </c>
      <c r="B989" s="255" t="s">
        <v>1729</v>
      </c>
      <c r="C989" t="s">
        <v>1634</v>
      </c>
    </row>
    <row r="990" spans="1:3">
      <c r="A990" t="s">
        <v>1638</v>
      </c>
      <c r="B990" t="s">
        <v>1639</v>
      </c>
      <c r="C990" t="s">
        <v>1640</v>
      </c>
    </row>
    <row r="992" spans="1:3" ht="227.1" customHeight="1">
      <c r="C992" s="6" t="s">
        <v>1734</v>
      </c>
    </row>
    <row r="993" spans="2:3" ht="28.8">
      <c r="C993" s="7" t="s">
        <v>1641</v>
      </c>
    </row>
    <row r="994" spans="2:3" ht="43.2">
      <c r="C994" s="7" t="s">
        <v>1642</v>
      </c>
    </row>
    <row r="996" spans="2:3">
      <c r="C996" s="161" t="s">
        <v>1643</v>
      </c>
    </row>
    <row r="997" spans="2:3">
      <c r="B997" t="s">
        <v>1622</v>
      </c>
      <c r="C997" t="s">
        <v>1644</v>
      </c>
    </row>
    <row r="998" spans="2:3">
      <c r="C998" t="s">
        <v>1646</v>
      </c>
    </row>
    <row r="999" spans="2:3" ht="28.8">
      <c r="C999" s="7" t="s">
        <v>1645</v>
      </c>
    </row>
    <row r="1000" spans="2:3" ht="43.2">
      <c r="C1000" s="7" t="s">
        <v>1647</v>
      </c>
    </row>
    <row r="1001" spans="2:3">
      <c r="C1001" s="161" t="s">
        <v>1648</v>
      </c>
    </row>
    <row r="1002" spans="2:3">
      <c r="C1002" s="161" t="s">
        <v>1649</v>
      </c>
    </row>
    <row r="1003" spans="2:3">
      <c r="C1003" t="s">
        <v>1650</v>
      </c>
    </row>
    <row r="1004" spans="2:3" ht="43.2">
      <c r="C1004" s="7" t="s">
        <v>1730</v>
      </c>
    </row>
    <row r="1005" spans="2:3">
      <c r="C1005" t="s">
        <v>1731</v>
      </c>
    </row>
    <row r="1006" spans="2:3" ht="28.8">
      <c r="C1006" s="7" t="s">
        <v>1651</v>
      </c>
    </row>
    <row r="1007" spans="2:3" ht="28.8">
      <c r="C1007" s="7" t="s">
        <v>1732</v>
      </c>
    </row>
    <row r="1008" spans="2:3">
      <c r="C1008" s="7" t="s">
        <v>1733</v>
      </c>
    </row>
    <row r="1009" spans="1:3" ht="57.6">
      <c r="C1009" s="255" t="s">
        <v>1652</v>
      </c>
    </row>
    <row r="1010" spans="1:3" ht="43.2">
      <c r="C1010" s="7" t="s">
        <v>1653</v>
      </c>
    </row>
    <row r="1011" spans="1:3" ht="57.6">
      <c r="C1011" s="7" t="s">
        <v>1654</v>
      </c>
    </row>
    <row r="1012" spans="1:3" ht="43.2">
      <c r="C1012" s="7" t="s">
        <v>1655</v>
      </c>
    </row>
    <row r="1013" spans="1:3" ht="28.8">
      <c r="C1013" s="7" t="s">
        <v>1656</v>
      </c>
    </row>
    <row r="1014" spans="1:3">
      <c r="C1014" s="7" t="s">
        <v>1657</v>
      </c>
    </row>
    <row r="1015" spans="1:3">
      <c r="C1015" s="7" t="s">
        <v>1658</v>
      </c>
    </row>
    <row r="1016" spans="1:3" ht="28.8">
      <c r="C1016" s="255" t="s">
        <v>1659</v>
      </c>
    </row>
    <row r="1017" spans="1:3">
      <c r="C1017" s="255" t="s">
        <v>1660</v>
      </c>
    </row>
    <row r="1018" spans="1:3" ht="43.2">
      <c r="A1018" t="s">
        <v>1674</v>
      </c>
      <c r="C1018" s="7" t="s">
        <v>1661</v>
      </c>
    </row>
    <row r="1019" spans="1:3" ht="57.6">
      <c r="C1019" s="7" t="s">
        <v>1662</v>
      </c>
    </row>
    <row r="1020" spans="1:3" ht="28.8">
      <c r="C1020" s="7" t="s">
        <v>1663</v>
      </c>
    </row>
    <row r="1021" spans="1:3" ht="28.8">
      <c r="C1021" s="7" t="s">
        <v>1666</v>
      </c>
    </row>
    <row r="1022" spans="1:3">
      <c r="A1022" t="s">
        <v>1672</v>
      </c>
      <c r="C1022" s="7" t="s">
        <v>1664</v>
      </c>
    </row>
    <row r="1023" spans="1:3">
      <c r="C1023" s="7" t="s">
        <v>1665</v>
      </c>
    </row>
    <row r="1024" spans="1:3">
      <c r="C1024" s="7" t="s">
        <v>1667</v>
      </c>
    </row>
    <row r="1025" spans="1:3" ht="28.8">
      <c r="C1025" s="7" t="s">
        <v>1668</v>
      </c>
    </row>
    <row r="1026" spans="1:3">
      <c r="C1026" s="7" t="s">
        <v>1669</v>
      </c>
    </row>
    <row r="1027" spans="1:3">
      <c r="C1027" s="7" t="s">
        <v>1670</v>
      </c>
    </row>
    <row r="1028" spans="1:3">
      <c r="C1028" s="7" t="s">
        <v>1671</v>
      </c>
    </row>
    <row r="1029" spans="1:3" s="161" customFormat="1" ht="28.8">
      <c r="A1029" s="161" t="s">
        <v>1673</v>
      </c>
      <c r="B1029" s="160" t="s">
        <v>1675</v>
      </c>
    </row>
    <row r="1030" spans="1:3">
      <c r="B1030" t="s">
        <v>1677</v>
      </c>
    </row>
    <row r="1031" spans="1:3">
      <c r="B1031" t="s">
        <v>1676</v>
      </c>
    </row>
    <row r="1032" spans="1:3">
      <c r="A1032" t="s">
        <v>1678</v>
      </c>
      <c r="B1032" t="s">
        <v>1735</v>
      </c>
    </row>
    <row r="1033" spans="1:3">
      <c r="A1033" t="s">
        <v>1679</v>
      </c>
      <c r="B1033" t="s">
        <v>1680</v>
      </c>
    </row>
    <row r="1034" spans="1:3" ht="28.8">
      <c r="A1034" t="s">
        <v>1682</v>
      </c>
      <c r="B1034" s="6" t="s">
        <v>1681</v>
      </c>
    </row>
    <row r="1035" spans="1:3">
      <c r="B1035" t="s">
        <v>1683</v>
      </c>
    </row>
    <row r="1036" spans="1:3">
      <c r="A1036" s="259" t="s">
        <v>1684</v>
      </c>
      <c r="B1036" s="257" t="s">
        <v>1685</v>
      </c>
    </row>
    <row r="1037" spans="1:3">
      <c r="B1037" t="s">
        <v>1686</v>
      </c>
    </row>
    <row r="1038" spans="1:3">
      <c r="B1038" t="s">
        <v>1687</v>
      </c>
    </row>
    <row r="1039" spans="1:3">
      <c r="B1039" t="s">
        <v>1688</v>
      </c>
      <c r="C1039" t="s">
        <v>1689</v>
      </c>
    </row>
    <row r="1040" spans="1:3" s="161" customFormat="1" ht="28.8">
      <c r="A1040" s="161" t="s">
        <v>1691</v>
      </c>
      <c r="B1040" s="160" t="s">
        <v>1692</v>
      </c>
    </row>
    <row r="1041" spans="1:3">
      <c r="A1041" t="s">
        <v>1695</v>
      </c>
      <c r="B1041" t="s">
        <v>1693</v>
      </c>
    </row>
    <row r="1042" spans="1:3">
      <c r="A1042" t="s">
        <v>1696</v>
      </c>
      <c r="B1042" t="s">
        <v>1694</v>
      </c>
    </row>
    <row r="1043" spans="1:3">
      <c r="A1043" t="s">
        <v>1697</v>
      </c>
      <c r="B1043" t="s">
        <v>1736</v>
      </c>
    </row>
    <row r="1044" spans="1:3">
      <c r="B1044" t="s">
        <v>1698</v>
      </c>
    </row>
    <row r="1045" spans="1:3" ht="28.8">
      <c r="B1045" t="s">
        <v>1699</v>
      </c>
      <c r="C1045" s="7" t="s">
        <v>1702</v>
      </c>
    </row>
    <row r="1046" spans="1:3">
      <c r="B1046" t="s">
        <v>1700</v>
      </c>
    </row>
    <row r="1047" spans="1:3">
      <c r="B1047" t="s">
        <v>1701</v>
      </c>
    </row>
    <row r="1048" spans="1:3" s="161" customFormat="1">
      <c r="A1048" s="161" t="s">
        <v>1703</v>
      </c>
    </row>
    <row r="1049" spans="1:3">
      <c r="B1049" t="s">
        <v>1704</v>
      </c>
      <c r="C1049" s="7" t="s">
        <v>1705</v>
      </c>
    </row>
    <row r="1050" spans="1:3">
      <c r="A1050" t="s">
        <v>1709</v>
      </c>
      <c r="B1050" t="s">
        <v>1707</v>
      </c>
      <c r="C1050" s="7" t="s">
        <v>1706</v>
      </c>
    </row>
    <row r="1051" spans="1:3">
      <c r="B1051" t="s">
        <v>1708</v>
      </c>
    </row>
    <row r="1052" spans="1:3">
      <c r="B1052" t="s">
        <v>1737</v>
      </c>
    </row>
    <row r="1053" spans="1:3" ht="331.2">
      <c r="B1053" t="s">
        <v>1710</v>
      </c>
      <c r="C1053" s="6" t="s">
        <v>1711</v>
      </c>
    </row>
    <row r="1054" spans="1:3">
      <c r="A1054" t="s">
        <v>1712</v>
      </c>
      <c r="B1054" t="s">
        <v>1715</v>
      </c>
    </row>
    <row r="1055" spans="1:3">
      <c r="B1055" t="s">
        <v>1713</v>
      </c>
    </row>
    <row r="1056" spans="1:3">
      <c r="B1056" t="s">
        <v>1714</v>
      </c>
    </row>
    <row r="1057" spans="1:2" ht="28.8">
      <c r="B1057" s="7" t="s">
        <v>1716</v>
      </c>
    </row>
    <row r="1058" spans="1:2">
      <c r="B1058" t="s">
        <v>1717</v>
      </c>
    </row>
    <row r="1059" spans="1:2">
      <c r="B1059" t="s">
        <v>1718</v>
      </c>
    </row>
    <row r="1061" spans="1:2">
      <c r="A1061" t="s">
        <v>1720</v>
      </c>
      <c r="B1061" t="s">
        <v>1721</v>
      </c>
    </row>
    <row r="1062" spans="1:2" ht="28.8">
      <c r="A1062" t="s">
        <v>1722</v>
      </c>
      <c r="B1062" s="7" t="s">
        <v>1723</v>
      </c>
    </row>
    <row r="1063" spans="1:2">
      <c r="B1063" t="s">
        <v>1724</v>
      </c>
    </row>
    <row r="1064" spans="1:2" ht="28.8">
      <c r="B1064" s="255" t="s">
        <v>1725</v>
      </c>
    </row>
    <row r="1065" spans="1:2" ht="28.8">
      <c r="B1065" s="7" t="s">
        <v>1741</v>
      </c>
    </row>
    <row r="1066" spans="1:2">
      <c r="B1066" t="s">
        <v>1726</v>
      </c>
    </row>
    <row r="1067" spans="1:2">
      <c r="A1067" t="s">
        <v>1738</v>
      </c>
      <c r="B1067" t="s">
        <v>1739</v>
      </c>
    </row>
    <row r="1068" spans="1:2" ht="43.2">
      <c r="A1068" t="s">
        <v>1740</v>
      </c>
      <c r="B1068" s="7" t="s">
        <v>1745</v>
      </c>
    </row>
    <row r="1069" spans="1:2">
      <c r="B1069" t="s">
        <v>1742</v>
      </c>
    </row>
    <row r="1070" spans="1:2" ht="43.2">
      <c r="B1070" s="7" t="s">
        <v>1785</v>
      </c>
    </row>
    <row r="1071" spans="1:2" ht="72">
      <c r="B1071" s="7" t="s">
        <v>1743</v>
      </c>
    </row>
    <row r="1072" spans="1:2" ht="86.4">
      <c r="B1072" s="7" t="s">
        <v>1744</v>
      </c>
    </row>
    <row r="1073" spans="2:2" ht="115.2">
      <c r="B1073" s="7" t="s">
        <v>1746</v>
      </c>
    </row>
    <row r="1074" spans="2:2" ht="43.2">
      <c r="B1074" s="7" t="s">
        <v>1747</v>
      </c>
    </row>
    <row r="1075" spans="2:2" ht="28.8">
      <c r="B1075" s="7" t="s">
        <v>1748</v>
      </c>
    </row>
    <row r="1076" spans="2:2">
      <c r="B1076" s="255" t="s">
        <v>1749</v>
      </c>
    </row>
    <row r="1077" spans="2:2">
      <c r="B1077" s="7" t="s">
        <v>1750</v>
      </c>
    </row>
    <row r="1078" spans="2:2" ht="43.2">
      <c r="B1078" s="7" t="s">
        <v>1751</v>
      </c>
    </row>
    <row r="1079" spans="2:2" ht="28.8">
      <c r="B1079" s="7" t="s">
        <v>1752</v>
      </c>
    </row>
    <row r="1080" spans="2:2" ht="57.6">
      <c r="B1080" s="7" t="s">
        <v>1753</v>
      </c>
    </row>
    <row r="1081" spans="2:2" ht="28.8">
      <c r="B1081" s="7" t="s">
        <v>1754</v>
      </c>
    </row>
    <row r="1082" spans="2:2">
      <c r="B1082" s="7" t="s">
        <v>1755</v>
      </c>
    </row>
    <row r="1083" spans="2:2" ht="43.2">
      <c r="B1083" s="7" t="s">
        <v>1756</v>
      </c>
    </row>
    <row r="1084" spans="2:2">
      <c r="B1084" s="7" t="s">
        <v>1757</v>
      </c>
    </row>
    <row r="1085" spans="2:2">
      <c r="B1085" s="7" t="s">
        <v>1758</v>
      </c>
    </row>
    <row r="1086" spans="2:2" ht="28.8">
      <c r="B1086" s="7" t="s">
        <v>1759</v>
      </c>
    </row>
    <row r="1087" spans="2:2">
      <c r="B1087" s="7" t="s">
        <v>1760</v>
      </c>
    </row>
    <row r="1088" spans="2:2" ht="115.2">
      <c r="B1088" s="7" t="s">
        <v>1761</v>
      </c>
    </row>
    <row r="1089" spans="2:2" ht="172.8">
      <c r="B1089" s="7" t="s">
        <v>1762</v>
      </c>
    </row>
    <row r="1090" spans="2:2" ht="28.8">
      <c r="B1090" s="7" t="s">
        <v>1763</v>
      </c>
    </row>
    <row r="1091" spans="2:2">
      <c r="B1091" s="7" t="s">
        <v>1764</v>
      </c>
    </row>
    <row r="1092" spans="2:2">
      <c r="B1092" s="7" t="s">
        <v>1765</v>
      </c>
    </row>
    <row r="1093" spans="2:2" ht="43.2">
      <c r="B1093" s="255" t="s">
        <v>1769</v>
      </c>
    </row>
    <row r="1094" spans="2:2">
      <c r="B1094" s="7" t="s">
        <v>1766</v>
      </c>
    </row>
    <row r="1095" spans="2:2" ht="72">
      <c r="B1095" s="7" t="s">
        <v>1767</v>
      </c>
    </row>
    <row r="1096" spans="2:2" ht="43.2">
      <c r="B1096" s="7" t="s">
        <v>1768</v>
      </c>
    </row>
    <row r="1097" spans="2:2" ht="71.099999999999994" customHeight="1">
      <c r="B1097" s="255" t="s">
        <v>1889</v>
      </c>
    </row>
    <row r="1098" spans="2:2">
      <c r="B1098" s="161" t="s">
        <v>1770</v>
      </c>
    </row>
    <row r="1099" spans="2:2">
      <c r="B1099" s="7" t="s">
        <v>1771</v>
      </c>
    </row>
    <row r="1100" spans="2:2">
      <c r="B1100" s="7" t="s">
        <v>1773</v>
      </c>
    </row>
    <row r="1101" spans="2:2">
      <c r="B1101" s="7" t="s">
        <v>1772</v>
      </c>
    </row>
    <row r="1102" spans="2:2" ht="28.8">
      <c r="B1102" s="7" t="s">
        <v>1774</v>
      </c>
    </row>
    <row r="1103" spans="2:2">
      <c r="B1103" s="7" t="s">
        <v>1775</v>
      </c>
    </row>
    <row r="1104" spans="2:2" ht="28.8">
      <c r="B1104" s="7" t="s">
        <v>1776</v>
      </c>
    </row>
    <row r="1105" spans="1:3">
      <c r="B1105" s="7" t="s">
        <v>1777</v>
      </c>
    </row>
    <row r="1106" spans="1:3" ht="72">
      <c r="B1106" s="7" t="s">
        <v>1778</v>
      </c>
    </row>
    <row r="1107" spans="1:3" ht="28.8">
      <c r="B1107" s="7" t="s">
        <v>1779</v>
      </c>
    </row>
    <row r="1108" spans="1:3" ht="43.2">
      <c r="B1108" s="7" t="s">
        <v>1780</v>
      </c>
    </row>
    <row r="1109" spans="1:3" ht="43.2">
      <c r="B1109" s="255" t="s">
        <v>1784</v>
      </c>
    </row>
    <row r="1110" spans="1:3" ht="43.2">
      <c r="B1110" s="7" t="s">
        <v>1781</v>
      </c>
    </row>
    <row r="1111" spans="1:3" ht="100.8">
      <c r="B1111" s="7" t="s">
        <v>1783</v>
      </c>
    </row>
    <row r="1112" spans="1:3" ht="43.2">
      <c r="B1112" s="7" t="s">
        <v>1782</v>
      </c>
    </row>
    <row r="1113" spans="1:3" ht="28.8">
      <c r="A1113" s="1" t="s">
        <v>1786</v>
      </c>
      <c r="B1113" s="7" t="s">
        <v>1787</v>
      </c>
    </row>
    <row r="1114" spans="1:3" ht="158.4">
      <c r="A1114" s="1" t="s">
        <v>1788</v>
      </c>
      <c r="B1114" s="7" t="s">
        <v>1791</v>
      </c>
    </row>
    <row r="1115" spans="1:3" ht="172.8">
      <c r="A1115" s="1"/>
      <c r="B1115" s="7" t="s">
        <v>1790</v>
      </c>
      <c r="C1115" s="7" t="s">
        <v>1789</v>
      </c>
    </row>
    <row r="1116" spans="1:3">
      <c r="A1116" t="s">
        <v>1792</v>
      </c>
      <c r="B1116" s="7" t="s">
        <v>1793</v>
      </c>
    </row>
    <row r="1117" spans="1:3" ht="28.8">
      <c r="B1117" s="7" t="s">
        <v>1794</v>
      </c>
    </row>
    <row r="1118" spans="1:3">
      <c r="B1118" s="255" t="s">
        <v>1795</v>
      </c>
    </row>
    <row r="1119" spans="1:3" ht="115.2">
      <c r="B1119" s="255" t="s">
        <v>1841</v>
      </c>
    </row>
    <row r="1120" spans="1:3">
      <c r="B1120" s="7" t="s">
        <v>1796</v>
      </c>
    </row>
    <row r="1121" spans="1:2" ht="28.8">
      <c r="B1121" s="7" t="s">
        <v>1842</v>
      </c>
    </row>
    <row r="1122" spans="1:2">
      <c r="B1122" s="7" t="s">
        <v>1797</v>
      </c>
    </row>
    <row r="1123" spans="1:2" ht="28.8">
      <c r="B1123" s="255" t="s">
        <v>1798</v>
      </c>
    </row>
    <row r="1124" spans="1:2" ht="28.8">
      <c r="B1124" s="255" t="s">
        <v>1799</v>
      </c>
    </row>
    <row r="1125" spans="1:2">
      <c r="B1125" s="7" t="s">
        <v>1800</v>
      </c>
    </row>
    <row r="1126" spans="1:2" ht="43.2">
      <c r="B1126" s="7" t="s">
        <v>1801</v>
      </c>
    </row>
    <row r="1127" spans="1:2">
      <c r="B1127" s="7" t="s">
        <v>1802</v>
      </c>
    </row>
    <row r="1128" spans="1:2">
      <c r="A1128" t="s">
        <v>1803</v>
      </c>
      <c r="B1128" s="7" t="s">
        <v>1804</v>
      </c>
    </row>
    <row r="1129" spans="1:2">
      <c r="B1129" s="7" t="s">
        <v>1805</v>
      </c>
    </row>
    <row r="1130" spans="1:2" ht="28.8">
      <c r="B1130" s="7" t="s">
        <v>1806</v>
      </c>
    </row>
    <row r="1131" spans="1:2" ht="43.2">
      <c r="A1131" s="1" t="s">
        <v>1808</v>
      </c>
      <c r="B1131" s="7" t="s">
        <v>1807</v>
      </c>
    </row>
    <row r="1132" spans="1:2">
      <c r="B1132" s="7" t="s">
        <v>1809</v>
      </c>
    </row>
    <row r="1133" spans="1:2">
      <c r="B1133" s="7" t="s">
        <v>1810</v>
      </c>
    </row>
    <row r="1134" spans="1:2" ht="28.8">
      <c r="A1134" t="s">
        <v>1812</v>
      </c>
      <c r="B1134" s="255" t="s">
        <v>1811</v>
      </c>
    </row>
    <row r="1135" spans="1:2" ht="72">
      <c r="B1135" s="7" t="s">
        <v>1813</v>
      </c>
    </row>
    <row r="1136" spans="1:2">
      <c r="B1136" s="7" t="s">
        <v>1814</v>
      </c>
    </row>
    <row r="1137" spans="1:3">
      <c r="B1137" s="255" t="s">
        <v>1815</v>
      </c>
    </row>
    <row r="1138" spans="1:3">
      <c r="B1138" s="7" t="s">
        <v>1816</v>
      </c>
    </row>
    <row r="1139" spans="1:3">
      <c r="B1139" s="7" t="s">
        <v>1817</v>
      </c>
    </row>
    <row r="1140" spans="1:3" ht="409.6">
      <c r="B1140" s="7" t="s">
        <v>1818</v>
      </c>
      <c r="C1140" s="6" t="s">
        <v>1819</v>
      </c>
    </row>
    <row r="1141" spans="1:3" s="161" customFormat="1">
      <c r="A1141" s="161" t="s">
        <v>1820</v>
      </c>
      <c r="B1141" s="255" t="s">
        <v>1821</v>
      </c>
    </row>
    <row r="1142" spans="1:3">
      <c r="B1142" s="7" t="s">
        <v>1822</v>
      </c>
    </row>
    <row r="1143" spans="1:3">
      <c r="B1143" s="7" t="s">
        <v>1823</v>
      </c>
    </row>
    <row r="1144" spans="1:3">
      <c r="A1144" t="s">
        <v>1827</v>
      </c>
      <c r="B1144" s="7" t="s">
        <v>1824</v>
      </c>
    </row>
    <row r="1145" spans="1:3">
      <c r="B1145" s="7" t="s">
        <v>1825</v>
      </c>
    </row>
    <row r="1146" spans="1:3">
      <c r="B1146" s="7" t="s">
        <v>1826</v>
      </c>
    </row>
    <row r="1147" spans="1:3">
      <c r="B1147" s="7" t="s">
        <v>1828</v>
      </c>
    </row>
    <row r="1148" spans="1:3">
      <c r="B1148" s="7" t="s">
        <v>1830</v>
      </c>
    </row>
    <row r="1149" spans="1:3">
      <c r="B1149" s="7" t="s">
        <v>1829</v>
      </c>
    </row>
    <row r="1150" spans="1:3">
      <c r="B1150" s="7" t="s">
        <v>1831</v>
      </c>
    </row>
    <row r="1151" spans="1:3" ht="129.6">
      <c r="B1151" s="7" t="s">
        <v>1939</v>
      </c>
    </row>
    <row r="1152" spans="1:3" ht="43.2">
      <c r="B1152" s="7" t="s">
        <v>1832</v>
      </c>
      <c r="C1152" s="161" t="s">
        <v>1956</v>
      </c>
    </row>
    <row r="1153" spans="1:3" ht="43.2">
      <c r="B1153" s="7" t="s">
        <v>1957</v>
      </c>
      <c r="C1153" s="1" t="s">
        <v>1940</v>
      </c>
    </row>
    <row r="1154" spans="1:3" ht="72">
      <c r="B1154" s="7" t="s">
        <v>1833</v>
      </c>
      <c r="C1154" s="235" t="s">
        <v>1941</v>
      </c>
    </row>
    <row r="1155" spans="1:3">
      <c r="B1155" s="7" t="s">
        <v>1834</v>
      </c>
    </row>
    <row r="1156" spans="1:3" ht="28.8">
      <c r="A1156" s="11">
        <v>42615</v>
      </c>
      <c r="B1156" s="255" t="s">
        <v>1835</v>
      </c>
    </row>
    <row r="1157" spans="1:3">
      <c r="B1157" s="7" t="s">
        <v>1836</v>
      </c>
    </row>
    <row r="1158" spans="1:3">
      <c r="B1158" s="7" t="s">
        <v>1837</v>
      </c>
    </row>
    <row r="1159" spans="1:3">
      <c r="A1159" s="11">
        <v>42618</v>
      </c>
      <c r="B1159" s="255" t="s">
        <v>1838</v>
      </c>
    </row>
    <row r="1160" spans="1:3" ht="28.8">
      <c r="B1160" s="255" t="s">
        <v>1893</v>
      </c>
    </row>
    <row r="1161" spans="1:3" ht="28.8">
      <c r="B1161" s="7" t="s">
        <v>1845</v>
      </c>
    </row>
    <row r="1162" spans="1:3">
      <c r="B1162" s="7" t="s">
        <v>1839</v>
      </c>
    </row>
    <row r="1163" spans="1:3" ht="43.2">
      <c r="B1163" s="255" t="s">
        <v>1840</v>
      </c>
    </row>
    <row r="1164" spans="1:3">
      <c r="B1164" s="286" t="s">
        <v>1843</v>
      </c>
    </row>
    <row r="1165" spans="1:3">
      <c r="B1165" s="286" t="s">
        <v>1844</v>
      </c>
    </row>
    <row r="1166" spans="1:3">
      <c r="B1166" s="286" t="s">
        <v>1846</v>
      </c>
    </row>
    <row r="1167" spans="1:3" ht="28.8">
      <c r="B1167" s="286" t="s">
        <v>1847</v>
      </c>
    </row>
    <row r="1168" spans="1:3">
      <c r="B1168" s="286" t="s">
        <v>1848</v>
      </c>
    </row>
    <row r="1169" spans="1:2" ht="43.2">
      <c r="B1169" s="7" t="s">
        <v>1849</v>
      </c>
    </row>
    <row r="1170" spans="1:2">
      <c r="B1170" s="7" t="s">
        <v>1850</v>
      </c>
    </row>
    <row r="1171" spans="1:2" ht="28.8">
      <c r="A1171" t="s">
        <v>1854</v>
      </c>
      <c r="B1171" s="7" t="s">
        <v>1851</v>
      </c>
    </row>
    <row r="1172" spans="1:2" ht="28.8">
      <c r="B1172" s="7" t="s">
        <v>1852</v>
      </c>
    </row>
    <row r="1173" spans="1:2" ht="28.8">
      <c r="B1173" s="7" t="s">
        <v>1853</v>
      </c>
    </row>
    <row r="1174" spans="1:2" ht="28.8">
      <c r="B1174" s="7" t="s">
        <v>1855</v>
      </c>
    </row>
    <row r="1175" spans="1:2" ht="129.6">
      <c r="B1175" s="6" t="s">
        <v>1856</v>
      </c>
    </row>
    <row r="1176" spans="1:2" ht="28.8">
      <c r="B1176" s="7" t="s">
        <v>1857</v>
      </c>
    </row>
    <row r="1177" spans="1:2" ht="28.8">
      <c r="B1177" s="7" t="s">
        <v>1858</v>
      </c>
    </row>
    <row r="1178" spans="1:2" ht="28.8">
      <c r="A1178" t="s">
        <v>1859</v>
      </c>
      <c r="B1178" s="7" t="s">
        <v>1860</v>
      </c>
    </row>
    <row r="1179" spans="1:2">
      <c r="B1179" s="7" t="s">
        <v>1861</v>
      </c>
    </row>
    <row r="1180" spans="1:2" ht="43.2">
      <c r="A1180" t="s">
        <v>1865</v>
      </c>
      <c r="B1180" s="7" t="s">
        <v>1862</v>
      </c>
    </row>
    <row r="1181" spans="1:2" ht="28.8">
      <c r="B1181" s="7" t="s">
        <v>1863</v>
      </c>
    </row>
    <row r="1182" spans="1:2">
      <c r="B1182" s="7" t="s">
        <v>1864</v>
      </c>
    </row>
    <row r="1183" spans="1:2" ht="100.8">
      <c r="B1183" s="6" t="s">
        <v>1866</v>
      </c>
    </row>
    <row r="1184" spans="1:2">
      <c r="B1184" s="7" t="s">
        <v>1867</v>
      </c>
    </row>
    <row r="1185" spans="2:2" ht="43.2">
      <c r="B1185" s="7" t="s">
        <v>1868</v>
      </c>
    </row>
    <row r="1186" spans="2:2" ht="28.8">
      <c r="B1186" s="7" t="s">
        <v>1869</v>
      </c>
    </row>
    <row r="1187" spans="2:2">
      <c r="B1187" s="7" t="s">
        <v>1870</v>
      </c>
    </row>
    <row r="1188" spans="2:2">
      <c r="B1188" s="7" t="s">
        <v>1871</v>
      </c>
    </row>
    <row r="1189" spans="2:2">
      <c r="B1189" s="7" t="s">
        <v>1872</v>
      </c>
    </row>
    <row r="1190" spans="2:2" ht="28.8">
      <c r="B1190" s="7" t="s">
        <v>1873</v>
      </c>
    </row>
    <row r="1191" spans="2:2" ht="43.2">
      <c r="B1191" s="7" t="s">
        <v>1874</v>
      </c>
    </row>
    <row r="1192" spans="2:2">
      <c r="B1192" s="255" t="s">
        <v>1875</v>
      </c>
    </row>
    <row r="1193" spans="2:2" ht="43.2">
      <c r="B1193" s="7" t="s">
        <v>1876</v>
      </c>
    </row>
    <row r="1194" spans="2:2" ht="28.8">
      <c r="B1194" s="7" t="s">
        <v>1877</v>
      </c>
    </row>
    <row r="1195" spans="2:2" ht="28.8">
      <c r="B1195" s="7" t="s">
        <v>1878</v>
      </c>
    </row>
    <row r="1196" spans="2:2" ht="158.4">
      <c r="B1196" s="7" t="s">
        <v>1879</v>
      </c>
    </row>
    <row r="1197" spans="2:2" ht="144">
      <c r="B1197" s="7" t="s">
        <v>1880</v>
      </c>
    </row>
    <row r="1198" spans="2:2" ht="57.6">
      <c r="B1198" s="7" t="s">
        <v>1881</v>
      </c>
    </row>
    <row r="1199" spans="2:2" ht="28.8">
      <c r="B1199" s="7" t="s">
        <v>1882</v>
      </c>
    </row>
    <row r="1200" spans="2:2" ht="43.2">
      <c r="B1200" s="255" t="s">
        <v>1883</v>
      </c>
    </row>
    <row r="1201" spans="1:3" ht="28.8">
      <c r="A1201" s="290">
        <v>42627</v>
      </c>
      <c r="B1201" s="7" t="s">
        <v>1894</v>
      </c>
    </row>
    <row r="1202" spans="1:3" ht="100.8">
      <c r="A1202" s="289">
        <v>42628</v>
      </c>
      <c r="B1202" s="7" t="s">
        <v>1895</v>
      </c>
      <c r="C1202" s="6" t="s">
        <v>1884</v>
      </c>
    </row>
    <row r="1203" spans="1:3" ht="57.6">
      <c r="A1203" t="s">
        <v>1885</v>
      </c>
      <c r="B1203" s="7" t="s">
        <v>1886</v>
      </c>
    </row>
    <row r="1204" spans="1:3">
      <c r="B1204" s="7" t="s">
        <v>1887</v>
      </c>
    </row>
    <row r="1205" spans="1:3">
      <c r="B1205" s="7" t="s">
        <v>1888</v>
      </c>
    </row>
    <row r="1206" spans="1:3">
      <c r="B1206" s="161" t="s">
        <v>1890</v>
      </c>
      <c r="C1206" t="s">
        <v>1891</v>
      </c>
    </row>
    <row r="1207" spans="1:3">
      <c r="B1207" s="7" t="s">
        <v>1892</v>
      </c>
    </row>
    <row r="1209" spans="1:3">
      <c r="A1209" t="s">
        <v>1896</v>
      </c>
      <c r="B1209" s="7" t="s">
        <v>1897</v>
      </c>
    </row>
    <row r="1210" spans="1:3">
      <c r="A1210" t="s">
        <v>1898</v>
      </c>
      <c r="B1210" s="7" t="s">
        <v>1899</v>
      </c>
    </row>
    <row r="1211" spans="1:3" ht="43.2">
      <c r="A1211" s="279">
        <v>42646</v>
      </c>
      <c r="B1211" s="7" t="s">
        <v>1900</v>
      </c>
    </row>
    <row r="1212" spans="1:3">
      <c r="A1212" s="279">
        <v>42647</v>
      </c>
      <c r="B1212" s="7" t="s">
        <v>1901</v>
      </c>
    </row>
    <row r="1213" spans="1:3">
      <c r="B1213" s="7" t="s">
        <v>1902</v>
      </c>
    </row>
    <row r="1214" spans="1:3">
      <c r="B1214" s="7" t="s">
        <v>1903</v>
      </c>
    </row>
    <row r="1215" spans="1:3" ht="28.8">
      <c r="B1215" s="255" t="s">
        <v>1904</v>
      </c>
    </row>
    <row r="1216" spans="1:3" ht="244.8">
      <c r="B1216" s="2" t="s">
        <v>1905</v>
      </c>
      <c r="C1216" s="6" t="s">
        <v>1906</v>
      </c>
    </row>
    <row r="1217" spans="1:3">
      <c r="A1217" t="s">
        <v>1908</v>
      </c>
      <c r="B1217" s="7" t="s">
        <v>1907</v>
      </c>
    </row>
    <row r="1218" spans="1:3">
      <c r="B1218" s="7" t="s">
        <v>1909</v>
      </c>
    </row>
    <row r="1219" spans="1:3" ht="100.8">
      <c r="B1219" s="7" t="s">
        <v>1910</v>
      </c>
      <c r="C1219" s="6" t="s">
        <v>1911</v>
      </c>
    </row>
    <row r="1220" spans="1:3">
      <c r="B1220" s="7" t="s">
        <v>1912</v>
      </c>
    </row>
    <row r="1221" spans="1:3" ht="129.6">
      <c r="A1221" s="289">
        <v>42649</v>
      </c>
      <c r="B1221" s="7" t="s">
        <v>1928</v>
      </c>
      <c r="C1221" s="7" t="s">
        <v>1927</v>
      </c>
    </row>
    <row r="1222" spans="1:3" ht="28.8">
      <c r="B1222" s="7" t="s">
        <v>1913</v>
      </c>
    </row>
    <row r="1223" spans="1:3">
      <c r="B1223" s="7" t="s">
        <v>1914</v>
      </c>
    </row>
    <row r="1224" spans="1:3">
      <c r="A1224" t="s">
        <v>1915</v>
      </c>
      <c r="B1224" s="7" t="s">
        <v>1916</v>
      </c>
    </row>
    <row r="1225" spans="1:3" ht="28.8">
      <c r="B1225" s="7" t="s">
        <v>1917</v>
      </c>
    </row>
    <row r="1226" spans="1:3">
      <c r="B1226" s="7" t="s">
        <v>1918</v>
      </c>
    </row>
    <row r="1227" spans="1:3">
      <c r="B1227" s="7" t="s">
        <v>1919</v>
      </c>
    </row>
    <row r="1228" spans="1:3">
      <c r="B1228" s="7" t="s">
        <v>1920</v>
      </c>
    </row>
    <row r="1229" spans="1:3">
      <c r="B1229" s="7" t="s">
        <v>1921</v>
      </c>
    </row>
    <row r="1230" spans="1:3" ht="28.8">
      <c r="B1230" s="7" t="s">
        <v>1922</v>
      </c>
    </row>
    <row r="1231" spans="1:3" ht="28.8">
      <c r="B1231" s="7" t="s">
        <v>1923</v>
      </c>
    </row>
    <row r="1232" spans="1:3" ht="43.2">
      <c r="B1232" s="7" t="s">
        <v>1926</v>
      </c>
    </row>
    <row r="1233" spans="1:3">
      <c r="B1233" s="255" t="s">
        <v>1924</v>
      </c>
      <c r="C1233" t="s">
        <v>1925</v>
      </c>
    </row>
    <row r="1234" spans="1:3" ht="28.8">
      <c r="A1234" s="289">
        <v>42654</v>
      </c>
      <c r="B1234" s="7" t="s">
        <v>1929</v>
      </c>
    </row>
    <row r="1235" spans="1:3" ht="28.8">
      <c r="B1235" s="7" t="s">
        <v>1930</v>
      </c>
    </row>
    <row r="1236" spans="1:3" ht="28.8">
      <c r="A1236" t="s">
        <v>1931</v>
      </c>
      <c r="B1236" s="7" t="s">
        <v>1932</v>
      </c>
    </row>
    <row r="1237" spans="1:3">
      <c r="B1237" s="7" t="s">
        <v>1933</v>
      </c>
    </row>
    <row r="1238" spans="1:3" ht="100.8">
      <c r="B1238" s="7" t="s">
        <v>1934</v>
      </c>
    </row>
    <row r="1239" spans="1:3" ht="43.2">
      <c r="B1239" s="7" t="s">
        <v>1935</v>
      </c>
    </row>
    <row r="1240" spans="1:3">
      <c r="B1240" s="255" t="s">
        <v>1936</v>
      </c>
    </row>
    <row r="1241" spans="1:3">
      <c r="B1241" s="7" t="s">
        <v>1937</v>
      </c>
    </row>
    <row r="1242" spans="1:3">
      <c r="B1242" s="7" t="s">
        <v>1938</v>
      </c>
    </row>
    <row r="1243" spans="1:3" ht="28.8">
      <c r="A1243" t="s">
        <v>1942</v>
      </c>
      <c r="B1243" s="7" t="s">
        <v>1943</v>
      </c>
      <c r="C1243" t="s">
        <v>1944</v>
      </c>
    </row>
    <row r="1244" spans="1:3">
      <c r="A1244" t="s">
        <v>1950</v>
      </c>
      <c r="B1244" s="7" t="s">
        <v>1945</v>
      </c>
    </row>
    <row r="1245" spans="1:3">
      <c r="B1245" s="255" t="s">
        <v>1946</v>
      </c>
    </row>
    <row r="1246" spans="1:3" ht="28.8">
      <c r="B1246" s="7" t="s">
        <v>1947</v>
      </c>
    </row>
    <row r="1247" spans="1:3" ht="57.6">
      <c r="B1247" s="7" t="s">
        <v>1948</v>
      </c>
      <c r="C1247" s="6" t="s">
        <v>1949</v>
      </c>
    </row>
    <row r="1248" spans="1:3">
      <c r="B1248" s="7" t="s">
        <v>1951</v>
      </c>
    </row>
    <row r="1249" spans="1:3" ht="28.8">
      <c r="B1249" s="7" t="s">
        <v>1953</v>
      </c>
    </row>
    <row r="1250" spans="1:3" ht="28.8">
      <c r="B1250" s="7" t="s">
        <v>1952</v>
      </c>
    </row>
    <row r="1251" spans="1:3" ht="28.8">
      <c r="A1251" t="s">
        <v>1959</v>
      </c>
      <c r="B1251" s="7" t="s">
        <v>1954</v>
      </c>
    </row>
    <row r="1252" spans="1:3" ht="28.8">
      <c r="B1252" s="7" t="s">
        <v>1955</v>
      </c>
    </row>
    <row r="1254" spans="1:3" ht="28.8">
      <c r="B1254" s="7" t="s">
        <v>1958</v>
      </c>
      <c r="C1254" s="6" t="s">
        <v>1960</v>
      </c>
    </row>
  </sheetData>
  <mergeCells count="3">
    <mergeCell ref="E177:G177"/>
    <mergeCell ref="E181:G181"/>
    <mergeCell ref="E184:G184"/>
  </mergeCells>
  <hyperlinks>
    <hyperlink ref="C223" r:id="rId1" display="http://www.climdev-africa.org/ccda5/abstract_submission"/>
    <hyperlink ref="C281" r:id="rId2"/>
    <hyperlink ref="C355" r:id="rId3" display="mailto:msteiner@wmo.int"/>
    <hyperlink ref="C522" display="https://je-s.rcuk.ac.uk/JeS2WebLoginSite/Login.aspx,    The system” – the Je-S System, including the associated hardware, software, databases and Web pages.&#10;&#10;“The Councils”, “we”, “us”, “our”, “ourselves” – AHRC, BBSRC, EPSRC, ESRC, MRC, NERC, STFC and ot"/>
    <hyperlink ref="C541" r:id="rId4"/>
    <hyperlink ref="A963" r:id="rId5"/>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dimension ref="A1:D47"/>
  <sheetViews>
    <sheetView topLeftCell="A39" workbookViewId="0">
      <selection activeCell="A47" sqref="A47:B47"/>
    </sheetView>
  </sheetViews>
  <sheetFormatPr defaultColWidth="11.44140625" defaultRowHeight="14.4"/>
  <cols>
    <col min="3" max="3" width="43.109375" customWidth="1"/>
    <col min="4" max="4" width="66.109375" customWidth="1"/>
  </cols>
  <sheetData>
    <row r="1" spans="1:4" ht="15.75" customHeight="1">
      <c r="A1" s="320" t="s">
        <v>194</v>
      </c>
      <c r="B1" s="322" t="s">
        <v>286</v>
      </c>
      <c r="C1" s="323"/>
      <c r="D1" s="320" t="s">
        <v>287</v>
      </c>
    </row>
    <row r="2" spans="1:4" ht="15" thickBot="1">
      <c r="A2" s="321"/>
      <c r="B2" s="324"/>
      <c r="C2" s="325"/>
      <c r="D2" s="321"/>
    </row>
    <row r="3" spans="1:4" ht="15.75" customHeight="1">
      <c r="A3" s="320">
        <v>1</v>
      </c>
      <c r="B3" s="326" t="s">
        <v>288</v>
      </c>
      <c r="C3" s="327"/>
      <c r="D3" s="330">
        <v>28032</v>
      </c>
    </row>
    <row r="4" spans="1:4" ht="15" thickBot="1">
      <c r="A4" s="321"/>
      <c r="B4" s="328"/>
      <c r="C4" s="329"/>
      <c r="D4" s="331"/>
    </row>
    <row r="5" spans="1:4" s="233" customFormat="1" ht="94.5" customHeight="1">
      <c r="A5" s="320">
        <v>2</v>
      </c>
      <c r="B5" s="326" t="s">
        <v>289</v>
      </c>
      <c r="C5" s="337"/>
      <c r="D5" s="330">
        <v>50247</v>
      </c>
    </row>
    <row r="6" spans="1:4" s="234" customFormat="1" ht="31.5" customHeight="1">
      <c r="A6" s="335"/>
      <c r="B6" s="338" t="s">
        <v>290</v>
      </c>
      <c r="C6" s="339"/>
      <c r="D6" s="335"/>
    </row>
    <row r="7" spans="1:4" s="232" customFormat="1" ht="47.25" customHeight="1" thickBot="1">
      <c r="A7" s="336"/>
      <c r="B7" s="328" t="s">
        <v>291</v>
      </c>
      <c r="C7" s="340"/>
      <c r="D7" s="336"/>
    </row>
    <row r="8" spans="1:4" ht="15.6">
      <c r="A8" s="320">
        <v>3</v>
      </c>
      <c r="B8" s="326" t="s">
        <v>292</v>
      </c>
      <c r="C8" s="327"/>
      <c r="D8" s="231"/>
    </row>
    <row r="9" spans="1:4">
      <c r="A9" s="341"/>
      <c r="B9" s="338"/>
      <c r="C9" s="342"/>
      <c r="D9" s="229">
        <v>26417</v>
      </c>
    </row>
    <row r="10" spans="1:4" ht="16.2" thickBot="1">
      <c r="A10" s="321"/>
      <c r="B10" s="328"/>
      <c r="C10" s="329"/>
      <c r="D10" s="230"/>
    </row>
    <row r="11" spans="1:4" ht="15.6">
      <c r="A11" s="320">
        <v>4</v>
      </c>
      <c r="B11" s="326"/>
      <c r="C11" s="327"/>
      <c r="D11" s="332">
        <v>32417</v>
      </c>
    </row>
    <row r="12" spans="1:4" ht="78.75" customHeight="1">
      <c r="A12" s="341"/>
      <c r="B12" s="338" t="s">
        <v>293</v>
      </c>
      <c r="C12" s="342"/>
      <c r="D12" s="333"/>
    </row>
    <row r="13" spans="1:4" ht="31.5" customHeight="1">
      <c r="A13" s="341"/>
      <c r="B13" s="338" t="s">
        <v>294</v>
      </c>
      <c r="C13" s="342"/>
      <c r="D13" s="333"/>
    </row>
    <row r="14" spans="1:4" ht="16.2" thickBot="1">
      <c r="A14" s="321"/>
      <c r="B14" s="324"/>
      <c r="C14" s="325"/>
      <c r="D14" s="334"/>
    </row>
    <row r="15" spans="1:4" ht="31.5" customHeight="1">
      <c r="A15" s="320">
        <v>5</v>
      </c>
      <c r="B15" s="326" t="s">
        <v>295</v>
      </c>
      <c r="C15" s="327"/>
      <c r="D15" s="343">
        <v>33381</v>
      </c>
    </row>
    <row r="16" spans="1:4" ht="15" thickBot="1">
      <c r="A16" s="321"/>
      <c r="B16" s="328"/>
      <c r="C16" s="329"/>
      <c r="D16" s="344"/>
    </row>
    <row r="17" spans="1:4" ht="15.75" customHeight="1">
      <c r="A17" s="320">
        <v>6</v>
      </c>
      <c r="B17" s="326" t="s">
        <v>296</v>
      </c>
      <c r="C17" s="327"/>
      <c r="D17" s="343">
        <v>16325</v>
      </c>
    </row>
    <row r="18" spans="1:4" ht="15" thickBot="1">
      <c r="A18" s="321"/>
      <c r="B18" s="328"/>
      <c r="C18" s="329"/>
      <c r="D18" s="344"/>
    </row>
    <row r="19" spans="1:4" ht="31.5" customHeight="1">
      <c r="A19" s="320">
        <v>7</v>
      </c>
      <c r="B19" s="326" t="s">
        <v>297</v>
      </c>
      <c r="C19" s="327"/>
      <c r="D19" s="343">
        <v>34765</v>
      </c>
    </row>
    <row r="20" spans="1:4" ht="15" thickBot="1">
      <c r="A20" s="321"/>
      <c r="B20" s="328"/>
      <c r="C20" s="329"/>
      <c r="D20" s="344"/>
    </row>
    <row r="21" spans="1:4" ht="47.25" customHeight="1">
      <c r="A21" s="320">
        <v>8</v>
      </c>
      <c r="B21" s="326" t="s">
        <v>298</v>
      </c>
      <c r="C21" s="327"/>
      <c r="D21" s="343">
        <v>13158</v>
      </c>
    </row>
    <row r="22" spans="1:4" ht="15" thickBot="1">
      <c r="A22" s="321"/>
      <c r="B22" s="328"/>
      <c r="C22" s="329"/>
      <c r="D22" s="344"/>
    </row>
    <row r="23" spans="1:4" ht="47.25" customHeight="1">
      <c r="A23" s="320">
        <v>9</v>
      </c>
      <c r="B23" s="326" t="s">
        <v>299</v>
      </c>
      <c r="C23" s="327"/>
      <c r="D23" s="343">
        <v>36673</v>
      </c>
    </row>
    <row r="24" spans="1:4" ht="15" thickBot="1">
      <c r="A24" s="321"/>
      <c r="B24" s="328"/>
      <c r="C24" s="329"/>
      <c r="D24" s="344"/>
    </row>
    <row r="25" spans="1:4" ht="31.5" customHeight="1">
      <c r="A25" s="320">
        <v>10</v>
      </c>
      <c r="B25" s="326" t="s">
        <v>300</v>
      </c>
      <c r="C25" s="327"/>
      <c r="D25" s="343">
        <v>50925</v>
      </c>
    </row>
    <row r="26" spans="1:4" ht="15" thickBot="1">
      <c r="A26" s="321"/>
      <c r="B26" s="328"/>
      <c r="C26" s="329"/>
      <c r="D26" s="344"/>
    </row>
    <row r="27" spans="1:4" ht="94.5" customHeight="1">
      <c r="A27" s="320">
        <v>11</v>
      </c>
      <c r="B27" s="326" t="s">
        <v>301</v>
      </c>
      <c r="C27" s="327"/>
      <c r="D27" s="343">
        <v>72940</v>
      </c>
    </row>
    <row r="28" spans="1:4" ht="15" thickBot="1">
      <c r="A28" s="321"/>
      <c r="B28" s="328"/>
      <c r="C28" s="329"/>
      <c r="D28" s="344"/>
    </row>
    <row r="29" spans="1:4" ht="16.5" customHeight="1">
      <c r="A29" s="320">
        <v>12</v>
      </c>
      <c r="B29" s="326" t="s">
        <v>302</v>
      </c>
      <c r="C29" s="327"/>
      <c r="D29" s="343">
        <v>35809</v>
      </c>
    </row>
    <row r="30" spans="1:4">
      <c r="A30" s="341"/>
      <c r="B30" s="338"/>
      <c r="C30" s="342"/>
      <c r="D30" s="345"/>
    </row>
    <row r="31" spans="1:4" ht="15" thickBot="1">
      <c r="A31" s="321"/>
      <c r="B31" s="328"/>
      <c r="C31" s="329"/>
      <c r="D31" s="344"/>
    </row>
    <row r="32" spans="1:4" ht="63" customHeight="1">
      <c r="A32" s="320">
        <v>13</v>
      </c>
      <c r="B32" s="326" t="s">
        <v>303</v>
      </c>
      <c r="C32" s="327"/>
      <c r="D32" s="343">
        <v>61867</v>
      </c>
    </row>
    <row r="33" spans="1:4" ht="15" thickBot="1">
      <c r="A33" s="321"/>
      <c r="B33" s="328"/>
      <c r="C33" s="329"/>
      <c r="D33" s="344"/>
    </row>
    <row r="34" spans="1:4" ht="15.75" customHeight="1">
      <c r="A34" s="320">
        <v>14</v>
      </c>
      <c r="B34" s="326" t="s">
        <v>304</v>
      </c>
      <c r="C34" s="327"/>
      <c r="D34" s="343">
        <v>13753</v>
      </c>
    </row>
    <row r="35" spans="1:4" ht="15" thickBot="1">
      <c r="A35" s="321"/>
      <c r="B35" s="328"/>
      <c r="C35" s="329"/>
      <c r="D35" s="344"/>
    </row>
    <row r="36" spans="1:4" ht="63" customHeight="1">
      <c r="A36" s="320">
        <v>15</v>
      </c>
      <c r="B36" s="326" t="s">
        <v>305</v>
      </c>
      <c r="C36" s="327"/>
      <c r="D36" s="343">
        <v>15306</v>
      </c>
    </row>
    <row r="37" spans="1:4" ht="15.75" customHeight="1" thickBot="1">
      <c r="A37" s="321"/>
      <c r="B37" s="328"/>
      <c r="C37" s="329"/>
      <c r="D37" s="344"/>
    </row>
    <row r="38" spans="1:4" ht="126" customHeight="1">
      <c r="A38" s="320">
        <v>16</v>
      </c>
      <c r="B38" s="326" t="s">
        <v>306</v>
      </c>
      <c r="C38" s="327"/>
      <c r="D38" s="343">
        <v>255130</v>
      </c>
    </row>
    <row r="39" spans="1:4" ht="15" thickBot="1">
      <c r="A39" s="321"/>
      <c r="B39" s="328"/>
      <c r="C39" s="329"/>
      <c r="D39" s="344"/>
    </row>
    <row r="40" spans="1:4">
      <c r="A40" s="352">
        <v>777144</v>
      </c>
      <c r="B40" s="353"/>
      <c r="C40" s="356"/>
      <c r="D40" s="357"/>
    </row>
    <row r="41" spans="1:4" ht="15" thickBot="1">
      <c r="A41" s="354"/>
      <c r="B41" s="355"/>
      <c r="C41" s="348"/>
      <c r="D41" s="349"/>
    </row>
    <row r="42" spans="1:4">
      <c r="A42" s="358" t="s">
        <v>307</v>
      </c>
      <c r="B42" s="359"/>
      <c r="C42" s="348"/>
      <c r="D42" s="349"/>
    </row>
    <row r="43" spans="1:4" ht="15" thickBot="1">
      <c r="A43" s="360"/>
      <c r="B43" s="361"/>
      <c r="C43" s="348"/>
      <c r="D43" s="349"/>
    </row>
    <row r="44" spans="1:4">
      <c r="A44" s="358" t="s">
        <v>308</v>
      </c>
      <c r="B44" s="359"/>
      <c r="C44" s="348"/>
      <c r="D44" s="349"/>
    </row>
    <row r="45" spans="1:4" ht="15" thickBot="1">
      <c r="A45" s="360"/>
      <c r="B45" s="361"/>
      <c r="C45" s="348"/>
      <c r="D45" s="349"/>
    </row>
    <row r="46" spans="1:4" ht="15" thickBot="1">
      <c r="A46" s="346"/>
      <c r="B46" s="347"/>
      <c r="C46" s="348"/>
      <c r="D46" s="349"/>
    </row>
    <row r="47" spans="1:4" ht="15" thickBot="1">
      <c r="A47" s="350" t="s">
        <v>309</v>
      </c>
      <c r="B47" s="351"/>
      <c r="C47" s="348"/>
      <c r="D47" s="349"/>
    </row>
  </sheetData>
  <mergeCells count="65">
    <mergeCell ref="A46:B46"/>
    <mergeCell ref="C46:D46"/>
    <mergeCell ref="A47:B47"/>
    <mergeCell ref="C47:D47"/>
    <mergeCell ref="A40:B41"/>
    <mergeCell ref="C40:D41"/>
    <mergeCell ref="A42:B43"/>
    <mergeCell ref="C42:D43"/>
    <mergeCell ref="A44:B45"/>
    <mergeCell ref="C44:D45"/>
    <mergeCell ref="A36:A37"/>
    <mergeCell ref="B36:C37"/>
    <mergeCell ref="D36:D37"/>
    <mergeCell ref="A38:A39"/>
    <mergeCell ref="B38:C39"/>
    <mergeCell ref="D38:D39"/>
    <mergeCell ref="A32:A33"/>
    <mergeCell ref="B32:C33"/>
    <mergeCell ref="D32:D33"/>
    <mergeCell ref="A34:A35"/>
    <mergeCell ref="B34:C35"/>
    <mergeCell ref="D34:D35"/>
    <mergeCell ref="A27:A28"/>
    <mergeCell ref="B27:C28"/>
    <mergeCell ref="D27:D28"/>
    <mergeCell ref="A29:A31"/>
    <mergeCell ref="B29:C31"/>
    <mergeCell ref="D29:D31"/>
    <mergeCell ref="A23:A24"/>
    <mergeCell ref="B23:C24"/>
    <mergeCell ref="D23:D24"/>
    <mergeCell ref="A25:A26"/>
    <mergeCell ref="B25:C26"/>
    <mergeCell ref="D25:D26"/>
    <mergeCell ref="A19:A20"/>
    <mergeCell ref="B19:C20"/>
    <mergeCell ref="D19:D20"/>
    <mergeCell ref="A21:A22"/>
    <mergeCell ref="B21:C22"/>
    <mergeCell ref="D21:D22"/>
    <mergeCell ref="A15:A16"/>
    <mergeCell ref="B15:C16"/>
    <mergeCell ref="D15:D16"/>
    <mergeCell ref="A17:A18"/>
    <mergeCell ref="B17:C18"/>
    <mergeCell ref="D17:D18"/>
    <mergeCell ref="D11:D14"/>
    <mergeCell ref="A5:A7"/>
    <mergeCell ref="B5:C5"/>
    <mergeCell ref="B6:C6"/>
    <mergeCell ref="B7:C7"/>
    <mergeCell ref="D5:D7"/>
    <mergeCell ref="A8:A10"/>
    <mergeCell ref="B8:C10"/>
    <mergeCell ref="A11:A14"/>
    <mergeCell ref="B11:C11"/>
    <mergeCell ref="B12:C12"/>
    <mergeCell ref="B13:C13"/>
    <mergeCell ref="B14:C14"/>
    <mergeCell ref="A1:A2"/>
    <mergeCell ref="B1:C2"/>
    <mergeCell ref="D1:D2"/>
    <mergeCell ref="A3:A4"/>
    <mergeCell ref="B3:C4"/>
    <mergeCell ref="D3:D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D15" sqref="D15"/>
    </sheetView>
  </sheetViews>
  <sheetFormatPr defaultColWidth="11.44140625"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budgettrimestreloperationel2015</vt:lpstr>
      <vt:lpstr>budgetinit</vt:lpstr>
      <vt:lpstr>dailydiary</vt:lpstr>
      <vt:lpstr>2015budget per Activity</vt:lpstr>
      <vt:lpstr>year2budget per activiy</vt:lpstr>
      <vt:lpstr>Sheet1</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ANDRE</cp:lastModifiedBy>
  <dcterms:created xsi:type="dcterms:W3CDTF">2015-01-29T11:51:53Z</dcterms:created>
  <dcterms:modified xsi:type="dcterms:W3CDTF">2016-10-18T12:21:59Z</dcterms:modified>
</cp:coreProperties>
</file>